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queryTables/queryTable1.xml" ContentType="application/vnd.openxmlformats-officedocument.spreadsheetml.queryTable+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nquiceno\Documents\"/>
    </mc:Choice>
  </mc:AlternateContent>
  <xr:revisionPtr revIDLastSave="0" documentId="13_ncr:1_{D8267B5E-6582-4BE8-93F0-F0011EDF93F3}" xr6:coauthVersionLast="47" xr6:coauthVersionMax="47" xr10:uidLastSave="{00000000-0000-0000-0000-000000000000}"/>
  <bookViews>
    <workbookView xWindow="-120" yWindow="-120" windowWidth="29040" windowHeight="15720" tabRatio="917" firstSheet="1" activeTab="7" xr2:uid="{048EEAE9-EECA-4EF2-A017-4A3A76305B68}"/>
  </bookViews>
  <sheets>
    <sheet name="Insumos" sheetId="35" state="hidden" r:id="rId1"/>
    <sheet name="Instructions" sheetId="29" r:id="rId2"/>
    <sheet name="Guide" sheetId="30" r:id="rId3"/>
    <sheet name="QualitativeNotes" sheetId="31" r:id="rId4"/>
    <sheet name="Revisions" sheetId="32" r:id="rId5"/>
    <sheet name="CRCC_ConsolidatedDataFile" sheetId="34" r:id="rId6"/>
    <sheet name="ccp12_pqd" sheetId="36" state="hidden" r:id="rId7"/>
    <sheet name="CRCC_AggregateDataFile" sheetId="1" r:id="rId8"/>
    <sheet name="CRCC_DataFile_4_3" sheetId="2" r:id="rId9"/>
    <sheet name="CRCC_DataFile_4_4a" sheetId="3" r:id="rId10"/>
    <sheet name="CRCC_DataFile_4_4b" sheetId="4" r:id="rId11"/>
    <sheet name="CRCC_DataFile_6_1" sheetId="5" r:id="rId12"/>
    <sheet name="CRCC_DataFile_6_2" sheetId="6" r:id="rId13"/>
    <sheet name="CRCC_DataFile_7_1" sheetId="7" r:id="rId14"/>
    <sheet name="CRCC_DataFile_7_3" sheetId="8" r:id="rId15"/>
    <sheet name="CRCC_DataFile_7_3a" sheetId="9" r:id="rId16"/>
    <sheet name="CRCC_DataFile_7_3b" sheetId="10" r:id="rId17"/>
    <sheet name="CRCC_DataFile_16_2" sheetId="11" r:id="rId18"/>
    <sheet name="CRCC_DataFile_16_3" sheetId="12" r:id="rId19"/>
    <sheet name="CRCC_DataFile_17_3" sheetId="13" r:id="rId20"/>
    <sheet name="CRCC_DataFile_18_2" sheetId="14" r:id="rId21"/>
    <sheet name="CRCC_DataFile_20a" sheetId="15" r:id="rId22"/>
    <sheet name="CRCC_DataFile_20b" sheetId="16" r:id="rId23"/>
    <sheet name="CRCC_DataFile_23" sheetId="17" r:id="rId24"/>
    <sheet name="CRCC_DataFile_23_3" sheetId="18" r:id="rId25"/>
  </sheets>
  <definedNames>
    <definedName name="_xlnm._FilterDatabase" localSheetId="7" hidden="1">CRCC_AggregateDataFile!$A$1:$DV$7</definedName>
    <definedName name="_xlnm._FilterDatabase" localSheetId="5" hidden="1">CRCC_ConsolidatedDataFile!$A$1:$AU$383</definedName>
    <definedName name="_xlnm._FilterDatabase" localSheetId="17" hidden="1">CRCC_DataFile_16_2!$A$1:$F$3</definedName>
    <definedName name="_xlnm._FilterDatabase" localSheetId="18" hidden="1">CRCC_DataFile_16_3!$A$1:$G$7</definedName>
    <definedName name="_xlnm._FilterDatabase" localSheetId="19" hidden="1">CRCC_DataFile_17_3!$A$1:$E$2</definedName>
    <definedName name="_xlnm._FilterDatabase" localSheetId="20" hidden="1">CRCC_DataFile_18_2!$A$1:$J$3</definedName>
    <definedName name="_xlnm._FilterDatabase" localSheetId="21" hidden="1">CRCC_DataFile_20a!$A$1:$R$2</definedName>
    <definedName name="_xlnm._FilterDatabase" localSheetId="22" hidden="1">CRCC_DataFile_20b!$A$1:$G$2</definedName>
    <definedName name="_xlnm._FilterDatabase" localSheetId="23" hidden="1">CRCC_DataFile_23!$A$1:$K$3</definedName>
    <definedName name="_xlnm._FilterDatabase" localSheetId="24" hidden="1">CRCC_DataFile_23_3!$A$1:$G$2</definedName>
    <definedName name="_xlnm._FilterDatabase" localSheetId="8" hidden="1">CRCC_DataFile_4_3!$A$1:$T$5</definedName>
    <definedName name="_xlnm._FilterDatabase" localSheetId="9" hidden="1">CRCC_DataFile_4_4a!$A$1:$I$3</definedName>
    <definedName name="_xlnm._FilterDatabase" localSheetId="10" hidden="1">CRCC_DataFile_4_4b!$A$1:$G$3</definedName>
    <definedName name="_xlnm._FilterDatabase" localSheetId="11" hidden="1">CRCC_DataFile_6_1!$A$1:$F$17</definedName>
    <definedName name="_xlnm._FilterDatabase" localSheetId="12" hidden="1">CRCC_DataFile_6_2!$A$1:$T$31</definedName>
    <definedName name="_xlnm._FilterDatabase" localSheetId="13" hidden="1">CRCC_DataFile_7_1!$A$1:$M$3</definedName>
    <definedName name="_xlnm._FilterDatabase" localSheetId="14" hidden="1">CRCC_DataFile_7_3!$A$1:$H$8</definedName>
    <definedName name="_xlnm._FilterDatabase" localSheetId="15" hidden="1">CRCC_DataFile_7_3a!$A$1:$G$3</definedName>
    <definedName name="_xlnm._FilterDatabase" localSheetId="16" hidden="1">CRCC_DataFile_7_3b!$A$1:$E$2</definedName>
    <definedName name="_xlnm._FilterDatabase" localSheetId="2" hidden="1">Guide!$A$1:$H$206</definedName>
    <definedName name="_xlnm._FilterDatabase" localSheetId="3" hidden="1">QualitativeNotes!$A$1:$D$1</definedName>
    <definedName name="_xlnm._FilterDatabase" localSheetId="4">Revisions!$A$1:$F$1</definedName>
    <definedName name="_xlnm.Print_Area" localSheetId="5">CRCC_ConsolidatedDataFile!$A$1:$L$1</definedName>
    <definedName name="DatosExternos_1" localSheetId="6" hidden="1">ccp12_pqd!$A$1:$E$447</definedName>
    <definedName name="FECHA_ACTUAKL">Insumos!$C$3</definedName>
    <definedName name="FECHA_ACTUAL">Insumos!$C$3</definedName>
    <definedName name="_xlnm.Print_Titles" localSheetId="5">CRCC_ConsolidatedDataFile!$1:$1</definedName>
    <definedName name="TRIMESTRE">Insumos!$A$4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1" i="36" l="1" a="1"/>
  <c r="AX11" i="36" s="1"/>
  <c r="K157" i="34"/>
  <c r="K59" i="34"/>
  <c r="AG2" i="34"/>
  <c r="K215" i="34" l="1"/>
  <c r="A7" i="32" l="1"/>
  <c r="A6" i="32"/>
  <c r="A5" i="32"/>
  <c r="A4" i="32"/>
  <c r="A3" i="32"/>
  <c r="A2" i="32"/>
  <c r="C4" i="35" l="1"/>
  <c r="C5" i="35" s="1"/>
  <c r="C6" i="35" l="1"/>
  <c r="C7" i="35" s="1"/>
  <c r="C8" i="35" s="1"/>
  <c r="C9" i="35" s="1"/>
  <c r="Y48" i="34" l="1"/>
  <c r="AF48" i="34"/>
  <c r="AM48" i="34"/>
  <c r="AT373" i="34"/>
  <c r="AM373" i="34"/>
  <c r="AT355" i="34"/>
  <c r="AM355" i="34"/>
  <c r="R48" i="34" l="1"/>
  <c r="AT48" i="34"/>
  <c r="R65" i="34"/>
  <c r="AT364" i="34"/>
  <c r="AT288" i="34" l="1"/>
  <c r="AT287" i="34"/>
  <c r="AT286" i="34"/>
  <c r="AT285" i="34"/>
  <c r="AT284" i="34"/>
  <c r="AT283" i="34"/>
  <c r="AT279" i="34"/>
  <c r="AT278" i="34"/>
  <c r="AT265" i="34"/>
  <c r="AT264" i="34"/>
  <c r="AT263" i="34"/>
  <c r="AT262" i="34"/>
  <c r="AT261" i="34"/>
  <c r="AT260" i="34"/>
  <c r="AT259" i="34"/>
  <c r="AT257" i="34"/>
  <c r="AT256" i="34"/>
  <c r="AT255" i="34"/>
  <c r="AT254" i="34"/>
  <c r="AT253" i="34"/>
  <c r="AT252" i="34"/>
  <c r="AT250" i="34"/>
  <c r="AT249" i="34"/>
  <c r="AT248" i="34"/>
  <c r="AT247" i="34"/>
  <c r="AT246" i="34"/>
  <c r="AT245" i="34"/>
  <c r="AT244" i="34"/>
  <c r="AT241" i="34"/>
  <c r="AT240" i="34"/>
  <c r="AT239" i="34"/>
  <c r="AT238" i="34"/>
  <c r="AT237" i="34"/>
  <c r="AT236" i="34"/>
  <c r="AT235" i="34"/>
  <c r="AT234" i="34"/>
  <c r="AT233" i="34"/>
  <c r="AT232" i="34"/>
  <c r="AT231" i="34"/>
  <c r="AT230" i="34"/>
  <c r="AT228" i="34"/>
  <c r="AT227" i="34"/>
  <c r="AT226" i="34"/>
  <c r="AT225" i="34"/>
  <c r="AT224" i="34"/>
  <c r="AT223" i="34"/>
  <c r="AT222" i="34"/>
  <c r="AT221" i="34"/>
  <c r="AT220" i="34"/>
  <c r="AT219" i="34"/>
  <c r="AT218" i="34"/>
  <c r="AT217" i="34"/>
  <c r="AT216" i="34"/>
  <c r="AT202" i="34"/>
  <c r="AT201" i="34"/>
  <c r="AT200" i="34"/>
  <c r="AT183" i="34"/>
  <c r="AT182" i="34"/>
  <c r="AT181" i="34"/>
  <c r="AT180" i="34"/>
  <c r="AT179" i="34"/>
  <c r="AT178" i="34"/>
  <c r="AT176" i="34"/>
  <c r="AT175" i="34"/>
  <c r="AT174" i="34"/>
  <c r="AT173" i="34"/>
  <c r="AT172" i="34"/>
  <c r="AT171" i="34"/>
  <c r="AT170" i="34"/>
  <c r="AT169" i="34"/>
  <c r="AT168" i="34"/>
  <c r="AT167" i="34"/>
  <c r="AT166" i="34"/>
  <c r="AT165" i="34"/>
  <c r="AT164" i="34"/>
  <c r="AT163" i="34"/>
  <c r="AT162" i="34"/>
  <c r="AT161" i="34"/>
  <c r="AT160" i="34"/>
  <c r="AT159" i="34"/>
  <c r="AT158" i="34"/>
  <c r="AT157" i="34"/>
  <c r="AT62" i="34"/>
  <c r="AT61" i="34"/>
  <c r="AT60" i="34"/>
  <c r="AT59" i="34"/>
  <c r="AT58" i="34"/>
  <c r="AT57" i="34"/>
  <c r="AT53" i="34"/>
  <c r="AT47" i="34"/>
  <c r="AT44" i="34"/>
  <c r="AT43" i="34"/>
  <c r="AT12" i="34"/>
  <c r="AT8" i="34"/>
  <c r="AT7" i="34"/>
  <c r="AT4" i="34"/>
  <c r="AT3" i="34"/>
  <c r="K283" i="34"/>
  <c r="K279" i="34"/>
  <c r="K278" i="34"/>
  <c r="K276" i="34"/>
  <c r="K270" i="34"/>
  <c r="K265" i="34"/>
  <c r="K264" i="34"/>
  <c r="K262" i="34"/>
  <c r="K261" i="34"/>
  <c r="K260" i="34"/>
  <c r="K259" i="34"/>
  <c r="K257" i="34"/>
  <c r="K256" i="34"/>
  <c r="K255" i="34"/>
  <c r="K254" i="34"/>
  <c r="K252" i="34"/>
  <c r="K250" i="34"/>
  <c r="K249" i="34"/>
  <c r="K248" i="34"/>
  <c r="K246" i="34"/>
  <c r="K244" i="34"/>
  <c r="K241" i="34"/>
  <c r="K240" i="34"/>
  <c r="K239" i="34"/>
  <c r="K238" i="34"/>
  <c r="K237" i="34"/>
  <c r="K236" i="34"/>
  <c r="K235" i="34"/>
  <c r="K234" i="34"/>
  <c r="K233" i="34"/>
  <c r="K232" i="34"/>
  <c r="K231" i="34"/>
  <c r="K230" i="34"/>
  <c r="K229" i="34"/>
  <c r="K228" i="34"/>
  <c r="K227" i="34"/>
  <c r="K226" i="34"/>
  <c r="K225" i="34"/>
  <c r="K224" i="34"/>
  <c r="K223" i="34"/>
  <c r="K222" i="34"/>
  <c r="K221" i="34"/>
  <c r="K220" i="34"/>
  <c r="K219" i="34"/>
  <c r="K218" i="34"/>
  <c r="K217" i="34"/>
  <c r="K216" i="34"/>
  <c r="K202" i="34"/>
  <c r="K201" i="34"/>
  <c r="K200" i="34"/>
  <c r="K183" i="34"/>
  <c r="K179" i="34"/>
  <c r="K178" i="34"/>
  <c r="K177" i="34"/>
  <c r="K176" i="34"/>
  <c r="K175" i="34"/>
  <c r="K174" i="34"/>
  <c r="K173" i="34"/>
  <c r="K172" i="34"/>
  <c r="K171" i="34"/>
  <c r="K170" i="34"/>
  <c r="K169" i="34"/>
  <c r="K168" i="34"/>
  <c r="K167" i="34"/>
  <c r="K166" i="34"/>
  <c r="K165" i="34"/>
  <c r="K164" i="34"/>
  <c r="K163" i="34"/>
  <c r="K162" i="34"/>
  <c r="K161" i="34"/>
  <c r="K160" i="34"/>
  <c r="K159" i="34"/>
  <c r="K158" i="34"/>
  <c r="K62" i="34"/>
  <c r="K61" i="34"/>
  <c r="K60" i="34"/>
  <c r="K58" i="34"/>
  <c r="K57" i="34"/>
  <c r="K44" i="34"/>
  <c r="K43" i="34"/>
  <c r="K12" i="34"/>
  <c r="K8" i="34"/>
  <c r="K7" i="34"/>
  <c r="K4" i="34"/>
  <c r="K3" i="34"/>
  <c r="AT177" i="34"/>
  <c r="AT229" i="34"/>
  <c r="AT243" i="34"/>
  <c r="AU383" i="34"/>
  <c r="AU382" i="34"/>
  <c r="AU381" i="34"/>
  <c r="AU380" i="34"/>
  <c r="AU379" i="34"/>
  <c r="AU378" i="34"/>
  <c r="AU377" i="34"/>
  <c r="AU376" i="34"/>
  <c r="AU375" i="34"/>
  <c r="AU374" i="34"/>
  <c r="AU373" i="34"/>
  <c r="AU372" i="34"/>
  <c r="AU371" i="34"/>
  <c r="AU370" i="34"/>
  <c r="AU369" i="34"/>
  <c r="AU368" i="34"/>
  <c r="AU367" i="34"/>
  <c r="AU366" i="34"/>
  <c r="AU365" i="34"/>
  <c r="AU364" i="34"/>
  <c r="AU363" i="34"/>
  <c r="AU362" i="34"/>
  <c r="AU361" i="34"/>
  <c r="AU360" i="34"/>
  <c r="AU359" i="34"/>
  <c r="AU358" i="34"/>
  <c r="AU357" i="34"/>
  <c r="AU356" i="34"/>
  <c r="AU355" i="34"/>
  <c r="AU354" i="34"/>
  <c r="AU353" i="34"/>
  <c r="AU352" i="34"/>
  <c r="AU351" i="34"/>
  <c r="AU350" i="34"/>
  <c r="AU349" i="34"/>
  <c r="AU348" i="34"/>
  <c r="AU347" i="34"/>
  <c r="AU346" i="34"/>
  <c r="AU345" i="34"/>
  <c r="AU344" i="34"/>
  <c r="AU343" i="34"/>
  <c r="AU342" i="34"/>
  <c r="AU341" i="34"/>
  <c r="AU340" i="34"/>
  <c r="AU339" i="34"/>
  <c r="AU338" i="34"/>
  <c r="AU337" i="34"/>
  <c r="AU336" i="34"/>
  <c r="AU335" i="34"/>
  <c r="AU334" i="34"/>
  <c r="AU333" i="34"/>
  <c r="AU332" i="34"/>
  <c r="AU331" i="34"/>
  <c r="AU330" i="34"/>
  <c r="AU329" i="34"/>
  <c r="AU328" i="34"/>
  <c r="AU327" i="34"/>
  <c r="AU326" i="34"/>
  <c r="AU325" i="34"/>
  <c r="AU324" i="34"/>
  <c r="AU323" i="34"/>
  <c r="AU322" i="34"/>
  <c r="AU321" i="34"/>
  <c r="AU320" i="34"/>
  <c r="AU319" i="34"/>
  <c r="AU318" i="34"/>
  <c r="AU317" i="34"/>
  <c r="AU316" i="34"/>
  <c r="AU315" i="34"/>
  <c r="AU314" i="34"/>
  <c r="AU313" i="34"/>
  <c r="AU312" i="34"/>
  <c r="AU311" i="34"/>
  <c r="AU310" i="34"/>
  <c r="AU309" i="34"/>
  <c r="AU308" i="34"/>
  <c r="AU307" i="34"/>
  <c r="AU306" i="34"/>
  <c r="AU305" i="34"/>
  <c r="AU304" i="34"/>
  <c r="AU303" i="34"/>
  <c r="AU302" i="34"/>
  <c r="AU301" i="34"/>
  <c r="AU300" i="34"/>
  <c r="AU299" i="34"/>
  <c r="AU298" i="34"/>
  <c r="AU297" i="34"/>
  <c r="AU296" i="34"/>
  <c r="AU295" i="34"/>
  <c r="AU294" i="34"/>
  <c r="AU293" i="34"/>
  <c r="AU292" i="34"/>
  <c r="AU291" i="34"/>
  <c r="AU290" i="34"/>
  <c r="AU289" i="34"/>
  <c r="AU288" i="34"/>
  <c r="AU287" i="34"/>
  <c r="AU286" i="34"/>
  <c r="AU285" i="34"/>
  <c r="AU284" i="34"/>
  <c r="AU283" i="34"/>
  <c r="AU282" i="34"/>
  <c r="AU281" i="34"/>
  <c r="AU280" i="34"/>
  <c r="AU279" i="34"/>
  <c r="AU278" i="34"/>
  <c r="AU277" i="34"/>
  <c r="AU276" i="34"/>
  <c r="AU275" i="34"/>
  <c r="AU274" i="34"/>
  <c r="AU273" i="34"/>
  <c r="AU272" i="34"/>
  <c r="AU271" i="34"/>
  <c r="AU270" i="34"/>
  <c r="AU269" i="34"/>
  <c r="AU268" i="34"/>
  <c r="AU267" i="34"/>
  <c r="AU266" i="34"/>
  <c r="AU265" i="34"/>
  <c r="AU264" i="34"/>
  <c r="AU263" i="34"/>
  <c r="AU262" i="34"/>
  <c r="AU261" i="34"/>
  <c r="AU260" i="34"/>
  <c r="AU259" i="34"/>
  <c r="AU258" i="34"/>
  <c r="AU257" i="34"/>
  <c r="AU256" i="34"/>
  <c r="AU255" i="34"/>
  <c r="AU254" i="34"/>
  <c r="AU253" i="34"/>
  <c r="AU252" i="34"/>
  <c r="AU251" i="34"/>
  <c r="AU250" i="34"/>
  <c r="AU249" i="34"/>
  <c r="AU248" i="34"/>
  <c r="AU247" i="34"/>
  <c r="AU246" i="34"/>
  <c r="AU245" i="34"/>
  <c r="AU244" i="34"/>
  <c r="AU243" i="34"/>
  <c r="AU242" i="34"/>
  <c r="AU241" i="34"/>
  <c r="AU240" i="34"/>
  <c r="AU239" i="34"/>
  <c r="AU238" i="34"/>
  <c r="AU237" i="34"/>
  <c r="AU236" i="34"/>
  <c r="AU235" i="34"/>
  <c r="AU234" i="34"/>
  <c r="AU233" i="34"/>
  <c r="AU232" i="34"/>
  <c r="AU231" i="34"/>
  <c r="AU230" i="34"/>
  <c r="AU229" i="34"/>
  <c r="AU228" i="34"/>
  <c r="AU227" i="34"/>
  <c r="AU226" i="34"/>
  <c r="AU225" i="34"/>
  <c r="AU224" i="34"/>
  <c r="AU223" i="34"/>
  <c r="AU222" i="34"/>
  <c r="AU221" i="34"/>
  <c r="AU220" i="34"/>
  <c r="AU219" i="34"/>
  <c r="AU218" i="34"/>
  <c r="AU217" i="34"/>
  <c r="AU216" i="34"/>
  <c r="AU215" i="34"/>
  <c r="AU214" i="34"/>
  <c r="AU213" i="34"/>
  <c r="AU212" i="34"/>
  <c r="AU211" i="34"/>
  <c r="AU210" i="34"/>
  <c r="AU209" i="34"/>
  <c r="AU208" i="34"/>
  <c r="AU207" i="34"/>
  <c r="AU206" i="34"/>
  <c r="AU205" i="34"/>
  <c r="AU204" i="34"/>
  <c r="AU203" i="34"/>
  <c r="AU202" i="34"/>
  <c r="AU201" i="34"/>
  <c r="AU200" i="34"/>
  <c r="AU199" i="34"/>
  <c r="AU198" i="34"/>
  <c r="AU197" i="34"/>
  <c r="AU196" i="34"/>
  <c r="AU195" i="34"/>
  <c r="AU194" i="34"/>
  <c r="AU193" i="34"/>
  <c r="AU192" i="34"/>
  <c r="AU191" i="34"/>
  <c r="AU190" i="34"/>
  <c r="AU189" i="34"/>
  <c r="AU188" i="34"/>
  <c r="AU187" i="34"/>
  <c r="AU186" i="34"/>
  <c r="AU185" i="34"/>
  <c r="AU184" i="34"/>
  <c r="AU183" i="34"/>
  <c r="AU182" i="34"/>
  <c r="AU181" i="34"/>
  <c r="AU180" i="34"/>
  <c r="AU179" i="34"/>
  <c r="AU178" i="34"/>
  <c r="AU177" i="34"/>
  <c r="AU176" i="34"/>
  <c r="AU175" i="34"/>
  <c r="AU174" i="34"/>
  <c r="AU173" i="34"/>
  <c r="AU172" i="34"/>
  <c r="AU171" i="34"/>
  <c r="AU170" i="34"/>
  <c r="AU169" i="34"/>
  <c r="AU168" i="34"/>
  <c r="AU167" i="34"/>
  <c r="AU166" i="34"/>
  <c r="AU165" i="34"/>
  <c r="AU164" i="34"/>
  <c r="AU163" i="34"/>
  <c r="AU162" i="34"/>
  <c r="AU161" i="34"/>
  <c r="AU160" i="34"/>
  <c r="AU159" i="34"/>
  <c r="AU158" i="34"/>
  <c r="AU157" i="34"/>
  <c r="AU156" i="34"/>
  <c r="AU155" i="34"/>
  <c r="AU154" i="34"/>
  <c r="AU153" i="34"/>
  <c r="AU152" i="34"/>
  <c r="AU151" i="34"/>
  <c r="AU150" i="34"/>
  <c r="AT150" i="34"/>
  <c r="AU149" i="34"/>
  <c r="AT149" i="34"/>
  <c r="AU148" i="34"/>
  <c r="AT148" i="34"/>
  <c r="AU147" i="34"/>
  <c r="AT147" i="34"/>
  <c r="AU146" i="34"/>
  <c r="AT146" i="34"/>
  <c r="AU145" i="34"/>
  <c r="AT145" i="34"/>
  <c r="AU144" i="34"/>
  <c r="AT144" i="34"/>
  <c r="AU143" i="34"/>
  <c r="AT143" i="34"/>
  <c r="AU142" i="34"/>
  <c r="AT142" i="34"/>
  <c r="AU141" i="34"/>
  <c r="AT141" i="34"/>
  <c r="AU140" i="34"/>
  <c r="AT140" i="34"/>
  <c r="AU139" i="34"/>
  <c r="AT139" i="34"/>
  <c r="AU138" i="34"/>
  <c r="AT138" i="34"/>
  <c r="AU137" i="34"/>
  <c r="AT137" i="34"/>
  <c r="AU136" i="34"/>
  <c r="AT136" i="34"/>
  <c r="AU135" i="34"/>
  <c r="AT135" i="34"/>
  <c r="AU134" i="34"/>
  <c r="AT134" i="34"/>
  <c r="AU133" i="34"/>
  <c r="AT133" i="34"/>
  <c r="AU132" i="34"/>
  <c r="AT132" i="34"/>
  <c r="AU131" i="34"/>
  <c r="AT131" i="34"/>
  <c r="AU130" i="34"/>
  <c r="AT130" i="34"/>
  <c r="AU129" i="34"/>
  <c r="AT129" i="34"/>
  <c r="AU128" i="34"/>
  <c r="AT128" i="34"/>
  <c r="AU127" i="34"/>
  <c r="AT127" i="34"/>
  <c r="AU126" i="34"/>
  <c r="AU125" i="34"/>
  <c r="AU124" i="34"/>
  <c r="AU123" i="34"/>
  <c r="AU122" i="34"/>
  <c r="AU121" i="34"/>
  <c r="AU120" i="34"/>
  <c r="AT120" i="34"/>
  <c r="AU119" i="34"/>
  <c r="AT119" i="34"/>
  <c r="AU118" i="34"/>
  <c r="AT118" i="34"/>
  <c r="AU117" i="34"/>
  <c r="AT117" i="34"/>
  <c r="AU116" i="34"/>
  <c r="AT116" i="34"/>
  <c r="AU115" i="34"/>
  <c r="AT115" i="34"/>
  <c r="AU114" i="34"/>
  <c r="AT114" i="34"/>
  <c r="AU113" i="34"/>
  <c r="AT113" i="34"/>
  <c r="AU112" i="34"/>
  <c r="AT112" i="34"/>
  <c r="AU111" i="34"/>
  <c r="AT111" i="34"/>
  <c r="AU110" i="34"/>
  <c r="AT110" i="34"/>
  <c r="AU109" i="34"/>
  <c r="AT109" i="34"/>
  <c r="AU108" i="34"/>
  <c r="AT108" i="34"/>
  <c r="AU107" i="34"/>
  <c r="AT107" i="34"/>
  <c r="AU106" i="34"/>
  <c r="AT106" i="34"/>
  <c r="AU105" i="34"/>
  <c r="AT105" i="34"/>
  <c r="AU104" i="34"/>
  <c r="AT104" i="34"/>
  <c r="AU103" i="34"/>
  <c r="AT103" i="34"/>
  <c r="AU102" i="34"/>
  <c r="AT102" i="34"/>
  <c r="AU101" i="34"/>
  <c r="AT101" i="34"/>
  <c r="AU100" i="34"/>
  <c r="AT100" i="34"/>
  <c r="AU99" i="34"/>
  <c r="AT99" i="34"/>
  <c r="AU98" i="34"/>
  <c r="AT98" i="34"/>
  <c r="AU97" i="34"/>
  <c r="AT97" i="34"/>
  <c r="AU96" i="34"/>
  <c r="AU95" i="34"/>
  <c r="AU94" i="34"/>
  <c r="AU93" i="34"/>
  <c r="AU92" i="34"/>
  <c r="AU91" i="34"/>
  <c r="AU90" i="34"/>
  <c r="AT90" i="34"/>
  <c r="AU89" i="34"/>
  <c r="AT89" i="34"/>
  <c r="AU88" i="34"/>
  <c r="AT88" i="34"/>
  <c r="AU87" i="34"/>
  <c r="AT87" i="34"/>
  <c r="AU86" i="34"/>
  <c r="AT86" i="34"/>
  <c r="AU85" i="34"/>
  <c r="AT85" i="34"/>
  <c r="AU84" i="34"/>
  <c r="AT84" i="34"/>
  <c r="AU83" i="34"/>
  <c r="AT83" i="34"/>
  <c r="AU82" i="34"/>
  <c r="AT82" i="34"/>
  <c r="AU81" i="34"/>
  <c r="AT81" i="34"/>
  <c r="AU80" i="34"/>
  <c r="AT80" i="34"/>
  <c r="AU79" i="34"/>
  <c r="AT79" i="34"/>
  <c r="AU78" i="34"/>
  <c r="AT78" i="34"/>
  <c r="AU77" i="34"/>
  <c r="AT77" i="34"/>
  <c r="AU76" i="34"/>
  <c r="AT76" i="34"/>
  <c r="AU75" i="34"/>
  <c r="AT75" i="34"/>
  <c r="AU74" i="34"/>
  <c r="AT74" i="34"/>
  <c r="AU73" i="34"/>
  <c r="AT73" i="34"/>
  <c r="AU72" i="34"/>
  <c r="AU71" i="34"/>
  <c r="AU70" i="34"/>
  <c r="AU69" i="34"/>
  <c r="AU68" i="34"/>
  <c r="AU67" i="34"/>
  <c r="AU66" i="34"/>
  <c r="AU65" i="34"/>
  <c r="AU64" i="34"/>
  <c r="AU63" i="34"/>
  <c r="AU62" i="34"/>
  <c r="AU61" i="34"/>
  <c r="AU60" i="34"/>
  <c r="AU59" i="34"/>
  <c r="AU58" i="34"/>
  <c r="AU57" i="34"/>
  <c r="AU56" i="34"/>
  <c r="AU55" i="34"/>
  <c r="AU54" i="34"/>
  <c r="AU53" i="34"/>
  <c r="AU52" i="34"/>
  <c r="AU51" i="34"/>
  <c r="AU50" i="34"/>
  <c r="AU49" i="34"/>
  <c r="AU48" i="34"/>
  <c r="AU47" i="34"/>
  <c r="AU46" i="34"/>
  <c r="AU45" i="34"/>
  <c r="AU44" i="34"/>
  <c r="AU43" i="34"/>
  <c r="AU42" i="34"/>
  <c r="AU41" i="34"/>
  <c r="AU40" i="34"/>
  <c r="AT40" i="34"/>
  <c r="AU39" i="34"/>
  <c r="AT39" i="34"/>
  <c r="AU38" i="34"/>
  <c r="AT38" i="34"/>
  <c r="AU37" i="34"/>
  <c r="AT37" i="34"/>
  <c r="AU36" i="34"/>
  <c r="AT36" i="34"/>
  <c r="AU35" i="34"/>
  <c r="AT35" i="34"/>
  <c r="AU34" i="34"/>
  <c r="AT34" i="34"/>
  <c r="AU33" i="34"/>
  <c r="AT33" i="34"/>
  <c r="AU32" i="34"/>
  <c r="AT32" i="34"/>
  <c r="AU31" i="34"/>
  <c r="AT31" i="34"/>
  <c r="AU30" i="34"/>
  <c r="AT30" i="34"/>
  <c r="AU29" i="34"/>
  <c r="AT29" i="34"/>
  <c r="AU28" i="34"/>
  <c r="AT28" i="34"/>
  <c r="AU27" i="34"/>
  <c r="AT27" i="34"/>
  <c r="AU26" i="34"/>
  <c r="AT26" i="34"/>
  <c r="AU25" i="34"/>
  <c r="AT25" i="34"/>
  <c r="AU24" i="34"/>
  <c r="AT24" i="34"/>
  <c r="AU23" i="34"/>
  <c r="AT23" i="34"/>
  <c r="AU22" i="34"/>
  <c r="AU21" i="34"/>
  <c r="AU20" i="34"/>
  <c r="AT20" i="34"/>
  <c r="AU19" i="34"/>
  <c r="AT19" i="34"/>
  <c r="AU18" i="34"/>
  <c r="AT18" i="34"/>
  <c r="AU17" i="34"/>
  <c r="AT17" i="34"/>
  <c r="AU16" i="34"/>
  <c r="AT16" i="34"/>
  <c r="AU15" i="34"/>
  <c r="AT15" i="34"/>
  <c r="AU14" i="34"/>
  <c r="AT14" i="34"/>
  <c r="AU13" i="34"/>
  <c r="AT13" i="34"/>
  <c r="AU12" i="34"/>
  <c r="AU11" i="34"/>
  <c r="AU10" i="34"/>
  <c r="AU9" i="34"/>
  <c r="AU8" i="34"/>
  <c r="AU7" i="34"/>
  <c r="AU6" i="34"/>
  <c r="AU5" i="34"/>
  <c r="AU4" i="34"/>
  <c r="AU3" i="34"/>
  <c r="AU2" i="34"/>
  <c r="R150" i="34"/>
  <c r="R149" i="34"/>
  <c r="R148" i="34"/>
  <c r="R147" i="34"/>
  <c r="R146" i="34"/>
  <c r="R145" i="34"/>
  <c r="R144" i="34"/>
  <c r="R143" i="34"/>
  <c r="R142" i="34"/>
  <c r="R141" i="34"/>
  <c r="R140" i="34"/>
  <c r="R139" i="34"/>
  <c r="R138" i="34"/>
  <c r="R137" i="34"/>
  <c r="R136" i="34"/>
  <c r="R135" i="34"/>
  <c r="R134" i="34"/>
  <c r="R133" i="34"/>
  <c r="R132" i="34"/>
  <c r="R131" i="34"/>
  <c r="R130" i="34"/>
  <c r="R129" i="34"/>
  <c r="R128" i="34"/>
  <c r="R127" i="34"/>
  <c r="R120" i="34"/>
  <c r="R119" i="34"/>
  <c r="R118" i="34"/>
  <c r="R117" i="34"/>
  <c r="R116" i="34"/>
  <c r="R115" i="34"/>
  <c r="R114" i="34"/>
  <c r="R113" i="34"/>
  <c r="R112" i="34"/>
  <c r="R111" i="34"/>
  <c r="R110" i="34"/>
  <c r="R109" i="34"/>
  <c r="R108" i="34"/>
  <c r="R107" i="34"/>
  <c r="R106" i="34"/>
  <c r="R105" i="34"/>
  <c r="R104" i="34"/>
  <c r="R103" i="34"/>
  <c r="R102" i="34"/>
  <c r="R101" i="34"/>
  <c r="R100" i="34"/>
  <c r="R99" i="34"/>
  <c r="R98" i="34"/>
  <c r="R97" i="34"/>
  <c r="R90" i="34"/>
  <c r="R89" i="34"/>
  <c r="R88" i="34"/>
  <c r="R87" i="34"/>
  <c r="R86" i="34"/>
  <c r="R85" i="34"/>
  <c r="R84" i="34"/>
  <c r="R83" i="34"/>
  <c r="R82" i="34"/>
  <c r="R81" i="34"/>
  <c r="R80" i="34"/>
  <c r="R79" i="34"/>
  <c r="R78" i="34"/>
  <c r="R77" i="34"/>
  <c r="R76" i="34"/>
  <c r="R75" i="34"/>
  <c r="R74" i="34"/>
  <c r="R73" i="34"/>
  <c r="Y150" i="34"/>
  <c r="Y149" i="34"/>
  <c r="Y148" i="34"/>
  <c r="Y147" i="34"/>
  <c r="Y146" i="34"/>
  <c r="Y145" i="34"/>
  <c r="Y144" i="34"/>
  <c r="Y143" i="34"/>
  <c r="Y142" i="34"/>
  <c r="Y141" i="34"/>
  <c r="Y140" i="34"/>
  <c r="Y139" i="34"/>
  <c r="Y138" i="34"/>
  <c r="Y137" i="34"/>
  <c r="Y136" i="34"/>
  <c r="Y135" i="34"/>
  <c r="Y134" i="34"/>
  <c r="Y133" i="34"/>
  <c r="Y132" i="34"/>
  <c r="Y131" i="34"/>
  <c r="Y130" i="34"/>
  <c r="Y129" i="34"/>
  <c r="Y128" i="34"/>
  <c r="Y127" i="34"/>
  <c r="Y120" i="34"/>
  <c r="Y119" i="34"/>
  <c r="Y118" i="34"/>
  <c r="Y117" i="34"/>
  <c r="Y116" i="34"/>
  <c r="Y115" i="34"/>
  <c r="Y114" i="34"/>
  <c r="Y113" i="34"/>
  <c r="Y112" i="34"/>
  <c r="Y111" i="34"/>
  <c r="Y110" i="34"/>
  <c r="Y109" i="34"/>
  <c r="Y108" i="34"/>
  <c r="Y107" i="34"/>
  <c r="Y106" i="34"/>
  <c r="Y105" i="34"/>
  <c r="Y104" i="34"/>
  <c r="Y103" i="34"/>
  <c r="Y102" i="34"/>
  <c r="Y101" i="34"/>
  <c r="Y100" i="34"/>
  <c r="Y99" i="34"/>
  <c r="Y98" i="34"/>
  <c r="Y97" i="34"/>
  <c r="Y90" i="34"/>
  <c r="Y89" i="34"/>
  <c r="Y88" i="34"/>
  <c r="Y87" i="34"/>
  <c r="Y86" i="34"/>
  <c r="Y85" i="34"/>
  <c r="Y84" i="34"/>
  <c r="Y83" i="34"/>
  <c r="Y82" i="34"/>
  <c r="Y81" i="34"/>
  <c r="Y80" i="34"/>
  <c r="Y79" i="34"/>
  <c r="Y78" i="34"/>
  <c r="Y77" i="34"/>
  <c r="Y76" i="34"/>
  <c r="Y75" i="34"/>
  <c r="Y74" i="34"/>
  <c r="Y73" i="34"/>
  <c r="AF150" i="34"/>
  <c r="AF149" i="34"/>
  <c r="AF148" i="34"/>
  <c r="AF147" i="34"/>
  <c r="AF146" i="34"/>
  <c r="AF145" i="34"/>
  <c r="AF144" i="34"/>
  <c r="AF143" i="34"/>
  <c r="AF142" i="34"/>
  <c r="AF141" i="34"/>
  <c r="AF140" i="34"/>
  <c r="AF139" i="34"/>
  <c r="AF138" i="34"/>
  <c r="AF137" i="34"/>
  <c r="AF136" i="34"/>
  <c r="AF135" i="34"/>
  <c r="AF134" i="34"/>
  <c r="AF133" i="34"/>
  <c r="AF132" i="34"/>
  <c r="AF131" i="34"/>
  <c r="AF130" i="34"/>
  <c r="AF129" i="34"/>
  <c r="AF128" i="34"/>
  <c r="AF127" i="34"/>
  <c r="AF120" i="34"/>
  <c r="AF119" i="34"/>
  <c r="AF118" i="34"/>
  <c r="AF117" i="34"/>
  <c r="AF116" i="34"/>
  <c r="AF115" i="34"/>
  <c r="AF114" i="34"/>
  <c r="AF113" i="34"/>
  <c r="AF112" i="34"/>
  <c r="AF111" i="34"/>
  <c r="AF110" i="34"/>
  <c r="AF109" i="34"/>
  <c r="AF108" i="34"/>
  <c r="AF107" i="34"/>
  <c r="AF106" i="34"/>
  <c r="AF105" i="34"/>
  <c r="AF104" i="34"/>
  <c r="AF103" i="34"/>
  <c r="AF102" i="34"/>
  <c r="AF101" i="34"/>
  <c r="AF100" i="34"/>
  <c r="AF99" i="34"/>
  <c r="AF98" i="34"/>
  <c r="AF97" i="34"/>
  <c r="AF90" i="34"/>
  <c r="AF89" i="34"/>
  <c r="AF88" i="34"/>
  <c r="AF87" i="34"/>
  <c r="AF86" i="34"/>
  <c r="AF85" i="34"/>
  <c r="AF84" i="34"/>
  <c r="AF83" i="34"/>
  <c r="AF82" i="34"/>
  <c r="AF81" i="34"/>
  <c r="AF80" i="34"/>
  <c r="AF79" i="34"/>
  <c r="AF78" i="34"/>
  <c r="AF77" i="34"/>
  <c r="AF76" i="34"/>
  <c r="AF75" i="34"/>
  <c r="AF74" i="34"/>
  <c r="AF73" i="34"/>
  <c r="AM150" i="34"/>
  <c r="AM149" i="34"/>
  <c r="AM148" i="34"/>
  <c r="AM147" i="34"/>
  <c r="AM146" i="34"/>
  <c r="AM145" i="34"/>
  <c r="AM144" i="34"/>
  <c r="AM143" i="34"/>
  <c r="AM142" i="34"/>
  <c r="AM141" i="34"/>
  <c r="AM140" i="34"/>
  <c r="AM139" i="34"/>
  <c r="AM138" i="34"/>
  <c r="AM137" i="34"/>
  <c r="AM136" i="34"/>
  <c r="AM135" i="34"/>
  <c r="AM134" i="34"/>
  <c r="AM133" i="34"/>
  <c r="AM132" i="34"/>
  <c r="AM131" i="34"/>
  <c r="AM130" i="34"/>
  <c r="AM129" i="34"/>
  <c r="AM128" i="34"/>
  <c r="AM127" i="34"/>
  <c r="AM120" i="34"/>
  <c r="AM119" i="34"/>
  <c r="AM118" i="34"/>
  <c r="AM117" i="34"/>
  <c r="AM116" i="34"/>
  <c r="AM115" i="34"/>
  <c r="AM114" i="34"/>
  <c r="AM113" i="34"/>
  <c r="AM112" i="34"/>
  <c r="AM111" i="34"/>
  <c r="AM110" i="34"/>
  <c r="AM109" i="34"/>
  <c r="AM108" i="34"/>
  <c r="AM107" i="34"/>
  <c r="AM106" i="34"/>
  <c r="AM105" i="34"/>
  <c r="AM104" i="34"/>
  <c r="AM103" i="34"/>
  <c r="AM102" i="34"/>
  <c r="AM101" i="34"/>
  <c r="AM100" i="34"/>
  <c r="AM99" i="34"/>
  <c r="AM98" i="34"/>
  <c r="AM97" i="34"/>
  <c r="AM90" i="34"/>
  <c r="AM89" i="34"/>
  <c r="AM88" i="34"/>
  <c r="AM87" i="34"/>
  <c r="AM86" i="34"/>
  <c r="AM85" i="34"/>
  <c r="AM84" i="34"/>
  <c r="AM83" i="34"/>
  <c r="AM82" i="34"/>
  <c r="AM81" i="34"/>
  <c r="AM80" i="34"/>
  <c r="AM79" i="34"/>
  <c r="AM78" i="34"/>
  <c r="AM77" i="34"/>
  <c r="AM76" i="34"/>
  <c r="AM75" i="34"/>
  <c r="AM74" i="34"/>
  <c r="AM73" i="34"/>
  <c r="AG67" i="34"/>
  <c r="AM15" i="34"/>
  <c r="AM16" i="34"/>
  <c r="AM17" i="34"/>
  <c r="AM18" i="34"/>
  <c r="AM19" i="34"/>
  <c r="AM20" i="34"/>
  <c r="AM23" i="34"/>
  <c r="AM24" i="34"/>
  <c r="AM25" i="34"/>
  <c r="AM26" i="34"/>
  <c r="AM27" i="34"/>
  <c r="AM28" i="34"/>
  <c r="AM29" i="34"/>
  <c r="AM30" i="34"/>
  <c r="AM31" i="34"/>
  <c r="AM32" i="34"/>
  <c r="AM33" i="34"/>
  <c r="AM34" i="34"/>
  <c r="AM35" i="34"/>
  <c r="AM36" i="34"/>
  <c r="AM37" i="34"/>
  <c r="AM38" i="34"/>
  <c r="AM39" i="34"/>
  <c r="AM40" i="34"/>
  <c r="AM14" i="34"/>
  <c r="AM13" i="34"/>
  <c r="AF15" i="34"/>
  <c r="AF16" i="34"/>
  <c r="AF17" i="34"/>
  <c r="AF18" i="34"/>
  <c r="AF19" i="34"/>
  <c r="AF20" i="34"/>
  <c r="AF23" i="34"/>
  <c r="AF24" i="34"/>
  <c r="AF25" i="34"/>
  <c r="AF26" i="34"/>
  <c r="AF27" i="34"/>
  <c r="AF28" i="34"/>
  <c r="AF29" i="34"/>
  <c r="AF30" i="34"/>
  <c r="AF31" i="34"/>
  <c r="AF32" i="34"/>
  <c r="AF33" i="34"/>
  <c r="AF34" i="34"/>
  <c r="AF35" i="34"/>
  <c r="AF36" i="34"/>
  <c r="AF37" i="34"/>
  <c r="AF38" i="34"/>
  <c r="AF39" i="34"/>
  <c r="AF40" i="34"/>
  <c r="AF14" i="34"/>
  <c r="AF13" i="34"/>
  <c r="Y15" i="34"/>
  <c r="Y16" i="34"/>
  <c r="Y17" i="34"/>
  <c r="Y18" i="34"/>
  <c r="Y19" i="34"/>
  <c r="Y20" i="34"/>
  <c r="Y23" i="34"/>
  <c r="Y24" i="34"/>
  <c r="Y25" i="34"/>
  <c r="Y26" i="34"/>
  <c r="Y27" i="34"/>
  <c r="Y28" i="34"/>
  <c r="Y29" i="34"/>
  <c r="Y30" i="34"/>
  <c r="Y31" i="34"/>
  <c r="Y32" i="34"/>
  <c r="Y33" i="34"/>
  <c r="Y34" i="34"/>
  <c r="Y35" i="34"/>
  <c r="Y36" i="34"/>
  <c r="Y37" i="34"/>
  <c r="Y38" i="34"/>
  <c r="Y39" i="34"/>
  <c r="Y40" i="34"/>
  <c r="Y14" i="34"/>
  <c r="Y13" i="34"/>
  <c r="R13" i="34"/>
  <c r="R31" i="34"/>
  <c r="R32" i="34"/>
  <c r="R33" i="34"/>
  <c r="R34" i="34"/>
  <c r="R35" i="34"/>
  <c r="R36" i="34"/>
  <c r="R37" i="34"/>
  <c r="R38" i="34"/>
  <c r="R39" i="34"/>
  <c r="R40" i="34"/>
  <c r="R15" i="34"/>
  <c r="R16" i="34"/>
  <c r="R17" i="34"/>
  <c r="R18" i="34"/>
  <c r="R19" i="34"/>
  <c r="R20" i="34"/>
  <c r="R23" i="34"/>
  <c r="R24" i="34"/>
  <c r="R25" i="34"/>
  <c r="R26" i="34"/>
  <c r="R27" i="34"/>
  <c r="R28" i="34"/>
  <c r="R29" i="34"/>
  <c r="R30" i="34"/>
  <c r="R14" i="34"/>
  <c r="AF375" i="34" l="1"/>
  <c r="AF374" i="34"/>
  <c r="AF373" i="34"/>
  <c r="AF357" i="34"/>
  <c r="AF356" i="34"/>
  <c r="AF355" i="34"/>
  <c r="Y373" i="34"/>
  <c r="Y355" i="34"/>
  <c r="R381" i="34"/>
  <c r="R380" i="34"/>
  <c r="AN381" i="34"/>
  <c r="AG381" i="34"/>
  <c r="Z381" i="34"/>
  <c r="S381" i="34"/>
  <c r="L381" i="34"/>
  <c r="AN380" i="34"/>
  <c r="AG380" i="34"/>
  <c r="Z380" i="34"/>
  <c r="S380" i="34"/>
  <c r="L380" i="34"/>
  <c r="L382" i="34"/>
  <c r="S382" i="34"/>
  <c r="Z382" i="34"/>
  <c r="AG382" i="34"/>
  <c r="AN382" i="34"/>
  <c r="AN372" i="34"/>
  <c r="AG372" i="34"/>
  <c r="Z372" i="34"/>
  <c r="S372" i="34"/>
  <c r="L372" i="34"/>
  <c r="AN371" i="34"/>
  <c r="AG371" i="34"/>
  <c r="Z371" i="34"/>
  <c r="S371" i="34"/>
  <c r="L371" i="34"/>
  <c r="R363" i="34"/>
  <c r="R362" i="34"/>
  <c r="AN363" i="34"/>
  <c r="AG363" i="34"/>
  <c r="Z363" i="34"/>
  <c r="S363" i="34"/>
  <c r="L363" i="34"/>
  <c r="AN362" i="34"/>
  <c r="AG362" i="34"/>
  <c r="Z362" i="34"/>
  <c r="S362" i="34"/>
  <c r="L362" i="34"/>
  <c r="AN354" i="34"/>
  <c r="AG354" i="34"/>
  <c r="Z354" i="34"/>
  <c r="S354" i="34"/>
  <c r="L354" i="34"/>
  <c r="AN353" i="34"/>
  <c r="AG353" i="34"/>
  <c r="Z353" i="34"/>
  <c r="S353" i="34"/>
  <c r="L353" i="34"/>
  <c r="AN345" i="34"/>
  <c r="AG345" i="34"/>
  <c r="Z345" i="34"/>
  <c r="S345" i="34"/>
  <c r="L345" i="34"/>
  <c r="AN344" i="34"/>
  <c r="AG344" i="34"/>
  <c r="Z344" i="34"/>
  <c r="S344" i="34"/>
  <c r="L344" i="34"/>
  <c r="AN336" i="34"/>
  <c r="AG336" i="34"/>
  <c r="Z336" i="34"/>
  <c r="S336" i="34"/>
  <c r="L336" i="34"/>
  <c r="AN335" i="34"/>
  <c r="AG335" i="34"/>
  <c r="Z335" i="34"/>
  <c r="S335" i="34"/>
  <c r="L335" i="34"/>
  <c r="L355" i="34"/>
  <c r="R355" i="34"/>
  <c r="S355" i="34"/>
  <c r="Z355" i="34"/>
  <c r="AG355" i="34"/>
  <c r="AN355" i="34"/>
  <c r="L356" i="34"/>
  <c r="R356" i="34"/>
  <c r="S356" i="34"/>
  <c r="Z356" i="34"/>
  <c r="AG356" i="34"/>
  <c r="AN356" i="34"/>
  <c r="L373" i="34"/>
  <c r="R373" i="34"/>
  <c r="S373" i="34"/>
  <c r="Z373" i="34"/>
  <c r="AG373" i="34"/>
  <c r="AN373" i="34"/>
  <c r="L374" i="34"/>
  <c r="R374" i="34"/>
  <c r="S374" i="34"/>
  <c r="Z374" i="34"/>
  <c r="AG374" i="34"/>
  <c r="AN374" i="34"/>
  <c r="R357" i="34"/>
  <c r="R358" i="34"/>
  <c r="R359" i="34"/>
  <c r="R360" i="34"/>
  <c r="R361" i="34"/>
  <c r="R375" i="34"/>
  <c r="R376" i="34"/>
  <c r="R377" i="34"/>
  <c r="R378" i="34"/>
  <c r="R379" i="34"/>
  <c r="AM364" i="34" l="1"/>
  <c r="K189" i="34"/>
  <c r="K188" i="34"/>
  <c r="K198" i="34"/>
  <c r="K199" i="34"/>
  <c r="K190" i="34"/>
  <c r="K191" i="34"/>
  <c r="K187" i="34"/>
  <c r="K186" i="34"/>
  <c r="AT193" i="34"/>
  <c r="AT192" i="34"/>
  <c r="AT199" i="34"/>
  <c r="AT198" i="34"/>
  <c r="AT191" i="34"/>
  <c r="AT190" i="34"/>
  <c r="AT187" i="34"/>
  <c r="AT186" i="34"/>
  <c r="AT189" i="34"/>
  <c r="AT188" i="34"/>
  <c r="AT194" i="34"/>
  <c r="AT195" i="34"/>
  <c r="R371" i="34"/>
  <c r="R364" i="34"/>
  <c r="Y364" i="34"/>
  <c r="R366" i="34"/>
  <c r="AF364" i="34"/>
  <c r="AF365" i="34"/>
  <c r="R372" i="34"/>
  <c r="R365" i="34"/>
  <c r="R367" i="34"/>
  <c r="AF366" i="34"/>
  <c r="R121" i="34" l="1"/>
  <c r="R91" i="34"/>
  <c r="R67" i="34"/>
  <c r="K287" i="34" l="1"/>
  <c r="K53" i="34"/>
  <c r="K247" i="34"/>
  <c r="K245" i="34"/>
  <c r="K286" i="34"/>
  <c r="K288" i="34"/>
  <c r="K47" i="34"/>
  <c r="K285" i="34"/>
  <c r="K243" i="34"/>
  <c r="K284" i="34" l="1"/>
  <c r="AT5" i="34"/>
  <c r="AT11" i="34"/>
  <c r="K182" i="34"/>
  <c r="K181" i="34"/>
  <c r="K180" i="34"/>
  <c r="AT197" i="34" l="1"/>
  <c r="AT185" i="34"/>
  <c r="K197" i="34"/>
  <c r="K184" i="34"/>
  <c r="AT6" i="34"/>
  <c r="AT10" i="34"/>
  <c r="AT9" i="34"/>
  <c r="A2" i="34"/>
  <c r="A3" i="34" s="1"/>
  <c r="A4" i="34" s="1"/>
  <c r="A5" i="34" s="1"/>
  <c r="A6" i="34" s="1"/>
  <c r="A7" i="34" s="1"/>
  <c r="A8" i="34" s="1"/>
  <c r="A9" i="34" s="1"/>
  <c r="A10" i="34" s="1"/>
  <c r="A11" i="34" s="1"/>
  <c r="A13" i="34" s="1"/>
  <c r="A14" i="34" s="1"/>
  <c r="A15" i="34" s="1"/>
  <c r="A16" i="34" s="1"/>
  <c r="A17" i="34" s="1"/>
  <c r="A18" i="34" s="1"/>
  <c r="A19" i="34" s="1"/>
  <c r="A20" i="34" s="1"/>
  <c r="A21" i="34" s="1"/>
  <c r="A22" i="34" s="1"/>
  <c r="A23" i="34" s="1"/>
  <c r="A24" i="34" s="1"/>
  <c r="A25" i="34" s="1"/>
  <c r="A26" i="34" s="1"/>
  <c r="A27" i="34" s="1"/>
  <c r="A28" i="34" s="1"/>
  <c r="A29" i="34" s="1"/>
  <c r="A30" i="34" s="1"/>
  <c r="A31" i="34" s="1"/>
  <c r="A32" i="34" s="1"/>
  <c r="A33" i="34" s="1"/>
  <c r="A34" i="34" s="1"/>
  <c r="A35" i="34" s="1"/>
  <c r="A36" i="34" s="1"/>
  <c r="A37" i="34" s="1"/>
  <c r="A38" i="34" s="1"/>
  <c r="A39" i="34" s="1"/>
  <c r="A40" i="34" s="1"/>
  <c r="A41" i="34" s="1"/>
  <c r="A42" i="34" s="1"/>
  <c r="A43" i="34" s="1"/>
  <c r="A44" i="34" s="1"/>
  <c r="A45" i="34" s="1"/>
  <c r="A46" i="34" s="1"/>
  <c r="A47" i="34" s="1"/>
  <c r="A48" i="34" s="1"/>
  <c r="A49" i="34" s="1"/>
  <c r="A50" i="34" s="1"/>
  <c r="A51" i="34" s="1"/>
  <c r="A52" i="34" s="1"/>
  <c r="A53" i="34" s="1"/>
  <c r="A54" i="34" s="1"/>
  <c r="A55" i="34" s="1"/>
  <c r="A56" i="34" s="1"/>
  <c r="A57" i="34" s="1"/>
  <c r="A58" i="34" s="1"/>
  <c r="A59" i="34" s="1"/>
  <c r="A60" i="34" s="1"/>
  <c r="A61" i="34" s="1"/>
  <c r="A62" i="34" s="1"/>
  <c r="A63" i="34" s="1"/>
  <c r="A64" i="34" s="1"/>
  <c r="A65" i="34" s="1"/>
  <c r="A66" i="34" s="1"/>
  <c r="A67" i="34" s="1"/>
  <c r="A68" i="34" s="1"/>
  <c r="A69" i="34" s="1"/>
  <c r="A70" i="34" s="1"/>
  <c r="A71" i="34" s="1"/>
  <c r="A72" i="34" s="1"/>
  <c r="A73" i="34" s="1"/>
  <c r="A74" i="34" s="1"/>
  <c r="A75" i="34" s="1"/>
  <c r="A76" i="34" s="1"/>
  <c r="A77" i="34" s="1"/>
  <c r="A78" i="34" s="1"/>
  <c r="A79" i="34" s="1"/>
  <c r="A80" i="34" s="1"/>
  <c r="A81" i="34" s="1"/>
  <c r="A82" i="34" s="1"/>
  <c r="A83" i="34" s="1"/>
  <c r="A84" i="34" s="1"/>
  <c r="A85" i="34" s="1"/>
  <c r="A86" i="34" s="1"/>
  <c r="A87" i="34" s="1"/>
  <c r="A88" i="34" s="1"/>
  <c r="A89" i="34" s="1"/>
  <c r="A90" i="34" s="1"/>
  <c r="A91" i="34" s="1"/>
  <c r="A92" i="34" s="1"/>
  <c r="A93" i="34" s="1"/>
  <c r="A94" i="34" s="1"/>
  <c r="A95" i="34" s="1"/>
  <c r="A96" i="34" s="1"/>
  <c r="A97" i="34" s="1"/>
  <c r="A98" i="34" s="1"/>
  <c r="A99" i="34" s="1"/>
  <c r="A100" i="34" s="1"/>
  <c r="A101" i="34" s="1"/>
  <c r="A102" i="34" s="1"/>
  <c r="A103" i="34" s="1"/>
  <c r="A104" i="34" s="1"/>
  <c r="A105" i="34" s="1"/>
  <c r="A106" i="34" s="1"/>
  <c r="A107" i="34" s="1"/>
  <c r="A108" i="34" s="1"/>
  <c r="A109" i="34" s="1"/>
  <c r="A110" i="34" s="1"/>
  <c r="A111" i="34" s="1"/>
  <c r="A112" i="34" s="1"/>
  <c r="A113" i="34" s="1"/>
  <c r="A114" i="34" s="1"/>
  <c r="A115" i="34" s="1"/>
  <c r="A116" i="34" s="1"/>
  <c r="A117" i="34" s="1"/>
  <c r="A118" i="34" s="1"/>
  <c r="A119" i="34" s="1"/>
  <c r="A120" i="34" s="1"/>
  <c r="A121" i="34" s="1"/>
  <c r="A122" i="34" s="1"/>
  <c r="A123" i="34" s="1"/>
  <c r="A124" i="34" s="1"/>
  <c r="A125" i="34" s="1"/>
  <c r="A126" i="34" s="1"/>
  <c r="A127" i="34" s="1"/>
  <c r="A128" i="34" s="1"/>
  <c r="A129" i="34" s="1"/>
  <c r="A130" i="34" s="1"/>
  <c r="A131" i="34" s="1"/>
  <c r="A132" i="34" s="1"/>
  <c r="A133" i="34" s="1"/>
  <c r="A134" i="34" s="1"/>
  <c r="A135" i="34" s="1"/>
  <c r="A136" i="34" s="1"/>
  <c r="A137" i="34" s="1"/>
  <c r="A138" i="34" s="1"/>
  <c r="A139" i="34" s="1"/>
  <c r="A140" i="34" s="1"/>
  <c r="A141" i="34" s="1"/>
  <c r="A142" i="34" s="1"/>
  <c r="A143" i="34" s="1"/>
  <c r="A144" i="34" s="1"/>
  <c r="A145" i="34" s="1"/>
  <c r="A146" i="34" s="1"/>
  <c r="A147" i="34" s="1"/>
  <c r="A148" i="34" s="1"/>
  <c r="A149" i="34" s="1"/>
  <c r="A150" i="34" s="1"/>
  <c r="A151" i="34" s="1"/>
  <c r="A152" i="34" s="1"/>
  <c r="A153" i="34" s="1"/>
  <c r="A154" i="34" s="1"/>
  <c r="A155" i="34" s="1"/>
  <c r="A156" i="34" s="1"/>
  <c r="A157" i="34" s="1"/>
  <c r="A158" i="34" s="1"/>
  <c r="A159" i="34" s="1"/>
  <c r="A160" i="34" s="1"/>
  <c r="A161" i="34" s="1"/>
  <c r="A162" i="34" s="1"/>
  <c r="A163" i="34" s="1"/>
  <c r="A164" i="34" s="1"/>
  <c r="A165" i="34" s="1"/>
  <c r="A166" i="34" s="1"/>
  <c r="A167" i="34" s="1"/>
  <c r="A168" i="34" s="1"/>
  <c r="A169" i="34" s="1"/>
  <c r="A170" i="34" s="1"/>
  <c r="A171" i="34" s="1"/>
  <c r="A172" i="34" s="1"/>
  <c r="A173" i="34" s="1"/>
  <c r="A174" i="34" s="1"/>
  <c r="A175" i="34" s="1"/>
  <c r="A176" i="34" s="1"/>
  <c r="A177" i="34" s="1"/>
  <c r="A178" i="34" s="1"/>
  <c r="A179" i="34" s="1"/>
  <c r="A180" i="34" s="1"/>
  <c r="A181" i="34" s="1"/>
  <c r="A182" i="34" s="1"/>
  <c r="A183" i="34" s="1"/>
  <c r="A184" i="34" s="1"/>
  <c r="A185" i="34" s="1"/>
  <c r="A186" i="34" s="1"/>
  <c r="A187" i="34" s="1"/>
  <c r="A188" i="34" s="1"/>
  <c r="A189" i="34" s="1"/>
  <c r="A190" i="34" s="1"/>
  <c r="A191" i="34" s="1"/>
  <c r="A192" i="34" s="1"/>
  <c r="A193" i="34" s="1"/>
  <c r="A194" i="34" s="1"/>
  <c r="A195" i="34" s="1"/>
  <c r="A196" i="34" s="1"/>
  <c r="A197" i="34" s="1"/>
  <c r="A198" i="34" s="1"/>
  <c r="A199" i="34" s="1"/>
  <c r="A200" i="34" s="1"/>
  <c r="A201" i="34" s="1"/>
  <c r="A202" i="34" s="1"/>
  <c r="A203" i="34" s="1"/>
  <c r="A204" i="34" s="1"/>
  <c r="A205" i="34" s="1"/>
  <c r="A206" i="34" s="1"/>
  <c r="A207" i="34" s="1"/>
  <c r="A208" i="34" s="1"/>
  <c r="A209" i="34" s="1"/>
  <c r="A210" i="34" s="1"/>
  <c r="A211" i="34" s="1"/>
  <c r="A212" i="34" s="1"/>
  <c r="A213" i="34" s="1"/>
  <c r="A214" i="34" s="1"/>
  <c r="A215" i="34" s="1"/>
  <c r="A216" i="34" s="1"/>
  <c r="A217" i="34" s="1"/>
  <c r="A218" i="34" s="1"/>
  <c r="A219" i="34" s="1"/>
  <c r="A220" i="34" s="1"/>
  <c r="A221" i="34" s="1"/>
  <c r="A222" i="34" s="1"/>
  <c r="A223" i="34" s="1"/>
  <c r="A224" i="34" s="1"/>
  <c r="A225" i="34" s="1"/>
  <c r="A226" i="34" s="1"/>
  <c r="A227" i="34" s="1"/>
  <c r="A228" i="34" s="1"/>
  <c r="A229" i="34" s="1"/>
  <c r="A230" i="34" s="1"/>
  <c r="A231" i="34" s="1"/>
  <c r="A232" i="34" s="1"/>
  <c r="A233" i="34" s="1"/>
  <c r="A234" i="34" s="1"/>
  <c r="A235" i="34" s="1"/>
  <c r="A236" i="34" s="1"/>
  <c r="A237" i="34" s="1"/>
  <c r="A238" i="34" s="1"/>
  <c r="A239" i="34" s="1"/>
  <c r="A240" i="34" s="1"/>
  <c r="A241" i="34" s="1"/>
  <c r="A242" i="34" s="1"/>
  <c r="A243" i="34" s="1"/>
  <c r="A244" i="34" s="1"/>
  <c r="A245" i="34" s="1"/>
  <c r="A246" i="34" s="1"/>
  <c r="A247" i="34" s="1"/>
  <c r="A248" i="34" s="1"/>
  <c r="A249" i="34" s="1"/>
  <c r="A250" i="34" s="1"/>
  <c r="A251" i="34" s="1"/>
  <c r="A252" i="34" s="1"/>
  <c r="A253" i="34" s="1"/>
  <c r="A254" i="34" s="1"/>
  <c r="A255" i="34" s="1"/>
  <c r="A256" i="34" s="1"/>
  <c r="A257" i="34" s="1"/>
  <c r="A258" i="34" s="1"/>
  <c r="A259" i="34" s="1"/>
  <c r="A260" i="34" s="1"/>
  <c r="A261" i="34" s="1"/>
  <c r="A262" i="34" s="1"/>
  <c r="A263" i="34" s="1"/>
  <c r="A264" i="34" s="1"/>
  <c r="A265" i="34" s="1"/>
  <c r="A266" i="34" s="1"/>
  <c r="A267" i="34" s="1"/>
  <c r="A268" i="34" s="1"/>
  <c r="A269" i="34" s="1"/>
  <c r="A270" i="34" s="1"/>
  <c r="A271" i="34" s="1"/>
  <c r="A272" i="34" s="1"/>
  <c r="A273" i="34" s="1"/>
  <c r="A274" i="34" s="1"/>
  <c r="A275" i="34" s="1"/>
  <c r="A276" i="34" s="1"/>
  <c r="A277" i="34" s="1"/>
  <c r="A278" i="34" s="1"/>
  <c r="A279" i="34" s="1"/>
  <c r="A280" i="34" s="1"/>
  <c r="A281" i="34" s="1"/>
  <c r="A282" i="34" s="1"/>
  <c r="A283" i="34" s="1"/>
  <c r="A284" i="34" s="1"/>
  <c r="A285" i="34" s="1"/>
  <c r="A286" i="34" s="1"/>
  <c r="A287" i="34" s="1"/>
  <c r="A288" i="34" s="1"/>
  <c r="A289" i="34" s="1"/>
  <c r="A290" i="34" s="1"/>
  <c r="A291" i="34" s="1"/>
  <c r="A292" i="34" s="1"/>
  <c r="A293" i="34" s="1"/>
  <c r="A294" i="34" s="1"/>
  <c r="A295" i="34" s="1"/>
  <c r="A296" i="34" s="1"/>
  <c r="A297" i="34" s="1"/>
  <c r="A298" i="34" s="1"/>
  <c r="A299" i="34" s="1"/>
  <c r="A300" i="34" s="1"/>
  <c r="A301" i="34" s="1"/>
  <c r="A302" i="34" s="1"/>
  <c r="A303" i="34" s="1"/>
  <c r="A304" i="34" s="1"/>
  <c r="A305" i="34" s="1"/>
  <c r="A306" i="34" s="1"/>
  <c r="A307" i="34" s="1"/>
  <c r="A308" i="34" s="1"/>
  <c r="A309" i="34" s="1"/>
  <c r="A310" i="34" s="1"/>
  <c r="A311" i="34" s="1"/>
  <c r="A312" i="34" s="1"/>
  <c r="A313" i="34" s="1"/>
  <c r="A314" i="34" s="1"/>
  <c r="A315" i="34" s="1"/>
  <c r="A316" i="34" s="1"/>
  <c r="A317" i="34" s="1"/>
  <c r="A318" i="34" s="1"/>
  <c r="A319" i="34" s="1"/>
  <c r="A320" i="34" s="1"/>
  <c r="A321" i="34" s="1"/>
  <c r="A322" i="34" s="1"/>
  <c r="A323" i="34" s="1"/>
  <c r="A324" i="34" s="1"/>
  <c r="A325" i="34" s="1"/>
  <c r="A326" i="34" s="1"/>
  <c r="A327" i="34" s="1"/>
  <c r="A328" i="34" s="1"/>
  <c r="A329" i="34" s="1"/>
  <c r="A330" i="34" s="1"/>
  <c r="A331" i="34" s="1"/>
  <c r="A332" i="34" s="1"/>
  <c r="A333" i="34" s="1"/>
  <c r="A334" i="34" s="1"/>
  <c r="A335" i="34" s="1"/>
  <c r="A336" i="34" s="1"/>
  <c r="A337" i="34" s="1"/>
  <c r="A338" i="34" s="1"/>
  <c r="A339" i="34" s="1"/>
  <c r="A340" i="34" s="1"/>
  <c r="A341" i="34" s="1"/>
  <c r="A342" i="34" s="1"/>
  <c r="A343" i="34" s="1"/>
  <c r="A344" i="34" s="1"/>
  <c r="A345" i="34" s="1"/>
  <c r="A346" i="34" s="1"/>
  <c r="A347" i="34" s="1"/>
  <c r="A348" i="34" s="1"/>
  <c r="A349" i="34" s="1"/>
  <c r="A350" i="34" s="1"/>
  <c r="A351" i="34" s="1"/>
  <c r="A352" i="34" s="1"/>
  <c r="A353" i="34" s="1"/>
  <c r="A354" i="34" s="1"/>
  <c r="A355" i="34" s="1"/>
  <c r="A356" i="34" s="1"/>
  <c r="A357" i="34" s="1"/>
  <c r="A358" i="34" s="1"/>
  <c r="A359" i="34" s="1"/>
  <c r="A360" i="34" s="1"/>
  <c r="A361" i="34" s="1"/>
  <c r="A362" i="34" s="1"/>
  <c r="A363" i="34" s="1"/>
  <c r="A364" i="34" s="1"/>
  <c r="A365" i="34" s="1"/>
  <c r="A366" i="34" s="1"/>
  <c r="A367" i="34" s="1"/>
  <c r="A368" i="34" s="1"/>
  <c r="A369" i="34" s="1"/>
  <c r="A370" i="34" s="1"/>
  <c r="A371" i="34" s="1"/>
  <c r="A372" i="34" s="1"/>
  <c r="A373" i="34" s="1"/>
  <c r="A374" i="34" s="1"/>
  <c r="A375" i="34" s="1"/>
  <c r="A376" i="34" s="1"/>
  <c r="A377" i="34" s="1"/>
  <c r="A378" i="34" s="1"/>
  <c r="A379" i="34" s="1"/>
  <c r="A380" i="34" s="1"/>
  <c r="A381" i="34" s="1"/>
  <c r="A382" i="34" s="1"/>
  <c r="A383" i="34" s="1"/>
  <c r="K185" i="34" l="1"/>
  <c r="AT184" i="34"/>
  <c r="K196" i="34"/>
  <c r="K192" i="34"/>
  <c r="K193" i="34"/>
  <c r="K195" i="34"/>
  <c r="K194" i="34"/>
  <c r="AT196" i="34"/>
  <c r="R50" i="34"/>
  <c r="R46" i="34"/>
  <c r="R56" i="34"/>
  <c r="R52" i="34"/>
  <c r="K208" i="34"/>
  <c r="K382" i="34"/>
  <c r="R21" i="34" l="1"/>
  <c r="K5" i="34"/>
  <c r="AT2" i="34"/>
  <c r="Y2" i="34"/>
  <c r="Y3" i="34"/>
  <c r="Y4" i="34"/>
  <c r="Y7" i="34"/>
  <c r="Y8" i="34"/>
  <c r="Y12" i="34"/>
  <c r="Y43" i="34"/>
  <c r="Y44" i="34"/>
  <c r="Y47" i="34"/>
  <c r="Y53" i="34"/>
  <c r="Y57" i="34"/>
  <c r="Y58" i="34"/>
  <c r="Y59" i="34"/>
  <c r="Y60" i="34"/>
  <c r="Y61" i="34"/>
  <c r="Y62" i="34"/>
  <c r="Y157" i="34"/>
  <c r="Y158" i="34"/>
  <c r="Y159" i="34"/>
  <c r="Y160" i="34"/>
  <c r="Y161" i="34"/>
  <c r="Y162" i="34"/>
  <c r="Y163" i="34"/>
  <c r="Y164" i="34"/>
  <c r="Y165" i="34"/>
  <c r="Y166" i="34"/>
  <c r="Y167" i="34"/>
  <c r="Y168" i="34"/>
  <c r="Y169" i="34"/>
  <c r="Y170" i="34"/>
  <c r="Y171" i="34"/>
  <c r="Y172" i="34"/>
  <c r="Y173" i="34"/>
  <c r="Y174" i="34"/>
  <c r="Y175" i="34"/>
  <c r="Y176" i="34"/>
  <c r="Y177" i="34"/>
  <c r="Y178" i="34"/>
  <c r="Y179" i="34"/>
  <c r="Y180" i="34"/>
  <c r="Y181" i="34"/>
  <c r="Y182" i="34"/>
  <c r="Y183" i="34"/>
  <c r="Y184" i="34"/>
  <c r="Y185" i="34"/>
  <c r="Y186" i="34"/>
  <c r="Y187" i="34"/>
  <c r="Y188" i="34"/>
  <c r="Y189" i="34"/>
  <c r="Y190" i="34"/>
  <c r="Y191" i="34"/>
  <c r="Y192" i="34"/>
  <c r="Y193" i="34"/>
  <c r="Y194" i="34"/>
  <c r="Y195" i="34"/>
  <c r="Y196" i="34"/>
  <c r="Y197" i="34"/>
  <c r="Y198" i="34"/>
  <c r="Y199" i="34"/>
  <c r="Y200" i="34"/>
  <c r="Y201" i="34"/>
  <c r="Y202" i="34"/>
  <c r="Y216" i="34"/>
  <c r="Y217" i="34"/>
  <c r="Y218" i="34"/>
  <c r="Y219" i="34"/>
  <c r="Y220" i="34"/>
  <c r="Y221" i="34"/>
  <c r="Y222" i="34"/>
  <c r="Y223" i="34"/>
  <c r="Y224" i="34"/>
  <c r="Y225" i="34"/>
  <c r="Y226" i="34"/>
  <c r="Y227" i="34"/>
  <c r="Y228" i="34"/>
  <c r="Y229" i="34"/>
  <c r="Y230" i="34"/>
  <c r="Y231" i="34"/>
  <c r="Y232" i="34"/>
  <c r="Y233" i="34"/>
  <c r="Y234" i="34"/>
  <c r="Y235" i="34"/>
  <c r="Y236" i="34"/>
  <c r="Y237" i="34"/>
  <c r="Y238" i="34"/>
  <c r="Y239" i="34"/>
  <c r="Y240" i="34"/>
  <c r="Y241" i="34"/>
  <c r="Y243" i="34"/>
  <c r="Y244" i="34"/>
  <c r="Y245" i="34"/>
  <c r="Y246" i="34"/>
  <c r="Y247" i="34"/>
  <c r="Y248" i="34"/>
  <c r="Y249" i="34"/>
  <c r="Y250" i="34"/>
  <c r="Y252" i="34"/>
  <c r="Y253" i="34"/>
  <c r="Y254" i="34"/>
  <c r="Y255" i="34"/>
  <c r="Y256" i="34"/>
  <c r="Y257" i="34"/>
  <c r="Y259" i="34"/>
  <c r="Y260" i="34"/>
  <c r="Y261" i="34"/>
  <c r="Y262" i="34"/>
  <c r="Y263" i="34"/>
  <c r="Y264" i="34"/>
  <c r="Y265" i="34"/>
  <c r="Y278" i="34"/>
  <c r="Y279" i="34"/>
  <c r="Y283" i="34"/>
  <c r="Y284" i="34"/>
  <c r="Y285" i="34"/>
  <c r="Y286" i="34"/>
  <c r="Y287" i="34"/>
  <c r="Y288" i="34"/>
  <c r="Z328" i="34"/>
  <c r="R338" i="34"/>
  <c r="R337" i="34"/>
  <c r="R329" i="34"/>
  <c r="R328" i="34"/>
  <c r="AN379" i="34"/>
  <c r="AG379" i="34"/>
  <c r="Z379" i="34"/>
  <c r="S379" i="34"/>
  <c r="L379" i="34"/>
  <c r="AN378" i="34"/>
  <c r="AG378" i="34"/>
  <c r="Z378" i="34"/>
  <c r="S378" i="34"/>
  <c r="L378" i="34"/>
  <c r="AN377" i="34"/>
  <c r="AG377" i="34"/>
  <c r="Z377" i="34"/>
  <c r="S377" i="34"/>
  <c r="L377" i="34"/>
  <c r="AN370" i="34"/>
  <c r="AG370" i="34"/>
  <c r="Z370" i="34"/>
  <c r="S370" i="34"/>
  <c r="L370" i="34"/>
  <c r="AN369" i="34"/>
  <c r="AG369" i="34"/>
  <c r="Z369" i="34"/>
  <c r="S369" i="34"/>
  <c r="L369" i="34"/>
  <c r="AN368" i="34"/>
  <c r="AG368" i="34"/>
  <c r="Z368" i="34"/>
  <c r="S368" i="34"/>
  <c r="L368" i="34"/>
  <c r="AN361" i="34"/>
  <c r="AG361" i="34"/>
  <c r="Z361" i="34"/>
  <c r="S361" i="34"/>
  <c r="L361" i="34"/>
  <c r="AN360" i="34"/>
  <c r="AG360" i="34"/>
  <c r="Z360" i="34"/>
  <c r="S360" i="34"/>
  <c r="L360" i="34"/>
  <c r="AN359" i="34"/>
  <c r="AG359" i="34"/>
  <c r="Z359" i="34"/>
  <c r="S359" i="34"/>
  <c r="L359" i="34"/>
  <c r="AN352" i="34"/>
  <c r="AG352" i="34"/>
  <c r="Z352" i="34"/>
  <c r="S352" i="34"/>
  <c r="L352" i="34"/>
  <c r="AN351" i="34"/>
  <c r="AG351" i="34"/>
  <c r="Z351" i="34"/>
  <c r="S351" i="34"/>
  <c r="L351" i="34"/>
  <c r="AN350" i="34"/>
  <c r="AG350" i="34"/>
  <c r="Z350" i="34"/>
  <c r="S350" i="34"/>
  <c r="L350" i="34"/>
  <c r="AN343" i="34"/>
  <c r="AG343" i="34"/>
  <c r="Z343" i="34"/>
  <c r="S343" i="34"/>
  <c r="L343" i="34"/>
  <c r="AN342" i="34"/>
  <c r="AG342" i="34"/>
  <c r="Z342" i="34"/>
  <c r="S342" i="34"/>
  <c r="L342" i="34"/>
  <c r="AN341" i="34"/>
  <c r="AG341" i="34"/>
  <c r="Z341" i="34"/>
  <c r="S341" i="34"/>
  <c r="L341" i="34"/>
  <c r="AN334" i="34"/>
  <c r="AG334" i="34"/>
  <c r="Z334" i="34"/>
  <c r="S334" i="34"/>
  <c r="L334" i="34"/>
  <c r="AN333" i="34"/>
  <c r="AG333" i="34"/>
  <c r="Z333" i="34"/>
  <c r="S333" i="34"/>
  <c r="L333" i="34"/>
  <c r="AN332" i="34"/>
  <c r="AG332" i="34"/>
  <c r="Z332" i="34"/>
  <c r="S332" i="34"/>
  <c r="L332" i="34"/>
  <c r="K383" i="34"/>
  <c r="K316" i="34"/>
  <c r="K326" i="34"/>
  <c r="K325" i="34"/>
  <c r="K324" i="34"/>
  <c r="K323" i="34"/>
  <c r="K322" i="34"/>
  <c r="K321" i="34"/>
  <c r="K320" i="34"/>
  <c r="K327" i="34"/>
  <c r="K318" i="34"/>
  <c r="K319" i="34"/>
  <c r="K317" i="34"/>
  <c r="K315" i="34"/>
  <c r="K314" i="34"/>
  <c r="R303" i="34"/>
  <c r="R301" i="34"/>
  <c r="R299" i="34"/>
  <c r="R297" i="34"/>
  <c r="R295" i="34"/>
  <c r="K2" i="34" l="1"/>
  <c r="R41" i="34"/>
  <c r="R293" i="34"/>
  <c r="K280" i="34"/>
  <c r="K277" i="34"/>
  <c r="K275" i="34"/>
  <c r="K274" i="34"/>
  <c r="K273" i="34"/>
  <c r="K272" i="34"/>
  <c r="K271" i="34"/>
  <c r="K269" i="34"/>
  <c r="K268" i="34"/>
  <c r="K267" i="34"/>
  <c r="K266" i="34"/>
  <c r="K258" i="34"/>
  <c r="K251" i="34"/>
  <c r="K207" i="34"/>
  <c r="K205" i="34"/>
  <c r="K204" i="34"/>
  <c r="K203" i="34"/>
  <c r="K213" i="34" l="1"/>
  <c r="K212" i="34"/>
  <c r="K211" i="34"/>
  <c r="K210" i="34"/>
  <c r="K209" i="34"/>
  <c r="AM185" i="34"/>
  <c r="AM186" i="34"/>
  <c r="AM187" i="34"/>
  <c r="AM188" i="34"/>
  <c r="AM189" i="34"/>
  <c r="AM190" i="34"/>
  <c r="AM191" i="34"/>
  <c r="AM192" i="34"/>
  <c r="AM193" i="34"/>
  <c r="AM194" i="34"/>
  <c r="AM195" i="34"/>
  <c r="AM196" i="34"/>
  <c r="AM197" i="34"/>
  <c r="AM198" i="34"/>
  <c r="AM199" i="34"/>
  <c r="AM184" i="34"/>
  <c r="AF185" i="34"/>
  <c r="AF186" i="34"/>
  <c r="AF187" i="34"/>
  <c r="AF188" i="34"/>
  <c r="AF189" i="34"/>
  <c r="AF190" i="34"/>
  <c r="AF191" i="34"/>
  <c r="AF192" i="34"/>
  <c r="AF193" i="34"/>
  <c r="AF194" i="34"/>
  <c r="AF195" i="34"/>
  <c r="AF196" i="34"/>
  <c r="AF197" i="34"/>
  <c r="AF198" i="34"/>
  <c r="AF199" i="34"/>
  <c r="AF184" i="34"/>
  <c r="R201" i="34"/>
  <c r="R202" i="34"/>
  <c r="R200" i="34"/>
  <c r="R185" i="34"/>
  <c r="R186" i="34"/>
  <c r="R187" i="34"/>
  <c r="R188" i="34"/>
  <c r="R189" i="34"/>
  <c r="R190" i="34"/>
  <c r="R191" i="34"/>
  <c r="R192" i="34"/>
  <c r="R193" i="34"/>
  <c r="R194" i="34"/>
  <c r="R195" i="34"/>
  <c r="R196" i="34"/>
  <c r="R197" i="34"/>
  <c r="R198" i="34"/>
  <c r="R199" i="34"/>
  <c r="R184" i="34"/>
  <c r="AM288" i="34"/>
  <c r="AM287" i="34"/>
  <c r="AM286" i="34"/>
  <c r="AM285" i="34"/>
  <c r="AM284" i="34"/>
  <c r="AM283" i="34"/>
  <c r="AM279" i="34"/>
  <c r="AM278" i="34"/>
  <c r="AM265" i="34"/>
  <c r="AM264" i="34"/>
  <c r="AM263" i="34"/>
  <c r="AM262" i="34"/>
  <c r="AM261" i="34"/>
  <c r="AM260" i="34"/>
  <c r="AM259" i="34"/>
  <c r="AM257" i="34"/>
  <c r="AM256" i="34"/>
  <c r="AM255" i="34"/>
  <c r="AM254" i="34"/>
  <c r="AM253" i="34"/>
  <c r="AM252" i="34"/>
  <c r="AM250" i="34"/>
  <c r="AM249" i="34"/>
  <c r="AM248" i="34"/>
  <c r="AM247" i="34"/>
  <c r="AM246" i="34"/>
  <c r="AM245" i="34"/>
  <c r="AM244" i="34"/>
  <c r="AM243" i="34"/>
  <c r="AM241" i="34"/>
  <c r="AM240" i="34"/>
  <c r="AM239" i="34"/>
  <c r="AM238" i="34"/>
  <c r="AM237" i="34"/>
  <c r="AM236" i="34"/>
  <c r="AM235" i="34"/>
  <c r="AM234" i="34"/>
  <c r="AM233" i="34"/>
  <c r="AM232" i="34"/>
  <c r="AM231" i="34"/>
  <c r="AM230" i="34"/>
  <c r="AM229" i="34"/>
  <c r="AM228" i="34"/>
  <c r="AM227" i="34"/>
  <c r="AM226" i="34"/>
  <c r="AM225" i="34"/>
  <c r="AM224" i="34"/>
  <c r="AM223" i="34"/>
  <c r="AM222" i="34"/>
  <c r="AM221" i="34"/>
  <c r="AM220" i="34"/>
  <c r="AM219" i="34"/>
  <c r="AM218" i="34"/>
  <c r="AM217" i="34"/>
  <c r="AM216" i="34"/>
  <c r="AM202" i="34"/>
  <c r="AM201" i="34"/>
  <c r="AM200" i="34"/>
  <c r="AM183" i="34"/>
  <c r="AM182" i="34"/>
  <c r="AM181" i="34"/>
  <c r="AM180" i="34"/>
  <c r="AM179" i="34"/>
  <c r="AM178" i="34"/>
  <c r="AM177" i="34"/>
  <c r="AM176" i="34"/>
  <c r="AM175" i="34"/>
  <c r="AM174" i="34"/>
  <c r="AM173" i="34"/>
  <c r="AM172" i="34"/>
  <c r="AM171" i="34"/>
  <c r="AM170" i="34"/>
  <c r="AM169" i="34"/>
  <c r="AM168" i="34"/>
  <c r="AM167" i="34"/>
  <c r="AM166" i="34"/>
  <c r="AM165" i="34"/>
  <c r="AM164" i="34"/>
  <c r="AM163" i="34"/>
  <c r="AM162" i="34"/>
  <c r="AM161" i="34"/>
  <c r="AM160" i="34"/>
  <c r="AM159" i="34"/>
  <c r="AM158" i="34"/>
  <c r="AM157" i="34"/>
  <c r="AM62" i="34"/>
  <c r="AM61" i="34"/>
  <c r="AM60" i="34"/>
  <c r="AM59" i="34"/>
  <c r="AM58" i="34"/>
  <c r="AM57" i="34"/>
  <c r="AM53" i="34"/>
  <c r="AM47" i="34"/>
  <c r="AM44" i="34"/>
  <c r="AM43" i="34"/>
  <c r="AM12" i="34"/>
  <c r="AM8" i="34"/>
  <c r="AM7" i="34"/>
  <c r="AM4" i="34"/>
  <c r="AM3" i="34"/>
  <c r="AM2" i="34"/>
  <c r="AF288" i="34"/>
  <c r="AF287" i="34"/>
  <c r="AF286" i="34"/>
  <c r="AF285" i="34"/>
  <c r="AF284" i="34"/>
  <c r="AF283" i="34"/>
  <c r="AF279" i="34"/>
  <c r="AF278" i="34"/>
  <c r="AF265" i="34"/>
  <c r="AF264" i="34"/>
  <c r="AF263" i="34"/>
  <c r="AF262" i="34"/>
  <c r="AF261" i="34"/>
  <c r="AF260" i="34"/>
  <c r="AF259" i="34"/>
  <c r="AF257" i="34"/>
  <c r="AF256" i="34"/>
  <c r="AF255" i="34"/>
  <c r="AF254" i="34"/>
  <c r="AF253" i="34"/>
  <c r="AF252" i="34"/>
  <c r="AF250" i="34"/>
  <c r="AF249" i="34"/>
  <c r="AF248" i="34"/>
  <c r="AF247" i="34"/>
  <c r="AF246" i="34"/>
  <c r="AF245" i="34"/>
  <c r="AF244" i="34"/>
  <c r="AF243" i="34"/>
  <c r="AF241" i="34"/>
  <c r="AF240" i="34"/>
  <c r="AF239" i="34"/>
  <c r="AF238" i="34"/>
  <c r="AF237" i="34"/>
  <c r="AF236" i="34"/>
  <c r="AF235" i="34"/>
  <c r="AF234" i="34"/>
  <c r="AF233" i="34"/>
  <c r="AF232" i="34"/>
  <c r="AF231" i="34"/>
  <c r="AF230" i="34"/>
  <c r="AF229" i="34"/>
  <c r="AF228" i="34"/>
  <c r="AF227" i="34"/>
  <c r="AF226" i="34"/>
  <c r="AF225" i="34"/>
  <c r="AF224" i="34"/>
  <c r="AF223" i="34"/>
  <c r="AF222" i="34"/>
  <c r="AF221" i="34"/>
  <c r="AF220" i="34"/>
  <c r="AF219" i="34"/>
  <c r="AF218" i="34"/>
  <c r="AF217" i="34"/>
  <c r="AF216" i="34"/>
  <c r="AF202" i="34"/>
  <c r="AF201" i="34"/>
  <c r="AF200" i="34"/>
  <c r="AF183" i="34"/>
  <c r="AF182" i="34"/>
  <c r="AF181" i="34"/>
  <c r="AF180" i="34"/>
  <c r="AF179" i="34"/>
  <c r="AF178" i="34"/>
  <c r="AF177" i="34"/>
  <c r="AF176" i="34"/>
  <c r="AF175" i="34"/>
  <c r="AF174" i="34"/>
  <c r="AF173" i="34"/>
  <c r="AF172" i="34"/>
  <c r="AF171" i="34"/>
  <c r="AF170" i="34"/>
  <c r="AF169" i="34"/>
  <c r="AF168" i="34"/>
  <c r="AF167" i="34"/>
  <c r="AF166" i="34"/>
  <c r="AF165" i="34"/>
  <c r="AF164" i="34"/>
  <c r="AF163" i="34"/>
  <c r="AF162" i="34"/>
  <c r="AF161" i="34"/>
  <c r="AF160" i="34"/>
  <c r="AF159" i="34"/>
  <c r="AF158" i="34"/>
  <c r="AF157" i="34"/>
  <c r="AF62" i="34"/>
  <c r="AF61" i="34"/>
  <c r="AF60" i="34"/>
  <c r="AF59" i="34"/>
  <c r="AF58" i="34"/>
  <c r="AF57" i="34"/>
  <c r="AF53" i="34"/>
  <c r="AF47" i="34"/>
  <c r="AF44" i="34"/>
  <c r="AF43" i="34"/>
  <c r="AF12" i="34"/>
  <c r="AF8" i="34"/>
  <c r="AF7" i="34"/>
  <c r="AF4" i="34"/>
  <c r="AF3" i="34"/>
  <c r="AF2" i="34"/>
  <c r="R288" i="34"/>
  <c r="R287" i="34"/>
  <c r="R286" i="34"/>
  <c r="R285" i="34"/>
  <c r="R284" i="34"/>
  <c r="R283" i="34"/>
  <c r="R279" i="34"/>
  <c r="R278" i="34"/>
  <c r="R265" i="34"/>
  <c r="R264" i="34"/>
  <c r="R263" i="34"/>
  <c r="R262" i="34"/>
  <c r="R261" i="34"/>
  <c r="R260" i="34"/>
  <c r="R259" i="34"/>
  <c r="R257" i="34"/>
  <c r="R256" i="34"/>
  <c r="R255" i="34"/>
  <c r="R254" i="34"/>
  <c r="R253" i="34"/>
  <c r="R252" i="34"/>
  <c r="R250" i="34"/>
  <c r="R249" i="34"/>
  <c r="R248" i="34"/>
  <c r="R247" i="34"/>
  <c r="R246" i="34"/>
  <c r="R245" i="34"/>
  <c r="R244" i="34"/>
  <c r="R243" i="34"/>
  <c r="R241" i="34"/>
  <c r="R240" i="34"/>
  <c r="R239" i="34"/>
  <c r="R238" i="34"/>
  <c r="R237" i="34"/>
  <c r="R236" i="34"/>
  <c r="R235" i="34"/>
  <c r="R234" i="34"/>
  <c r="R233" i="34"/>
  <c r="R232" i="34"/>
  <c r="R231" i="34"/>
  <c r="R230" i="34"/>
  <c r="R229" i="34"/>
  <c r="R228" i="34"/>
  <c r="R227" i="34"/>
  <c r="R226" i="34"/>
  <c r="R225" i="34"/>
  <c r="R224" i="34"/>
  <c r="R223" i="34"/>
  <c r="R222" i="34"/>
  <c r="R221" i="34"/>
  <c r="R220" i="34"/>
  <c r="R219" i="34"/>
  <c r="R218" i="34"/>
  <c r="R217" i="34"/>
  <c r="R216" i="34"/>
  <c r="R183" i="34"/>
  <c r="R182" i="34"/>
  <c r="R181" i="34"/>
  <c r="R180" i="34"/>
  <c r="R179" i="34"/>
  <c r="R178" i="34"/>
  <c r="R177" i="34"/>
  <c r="R176" i="34"/>
  <c r="R175" i="34"/>
  <c r="R174" i="34"/>
  <c r="R173" i="34"/>
  <c r="R172" i="34"/>
  <c r="R171" i="34"/>
  <c r="R170" i="34"/>
  <c r="R169" i="34"/>
  <c r="R168" i="34"/>
  <c r="R167" i="34"/>
  <c r="R166" i="34"/>
  <c r="R165" i="34"/>
  <c r="R164" i="34"/>
  <c r="R163" i="34"/>
  <c r="R162" i="34"/>
  <c r="R161" i="34"/>
  <c r="R160" i="34"/>
  <c r="R159" i="34"/>
  <c r="R158" i="34"/>
  <c r="R157" i="34"/>
  <c r="R62" i="34"/>
  <c r="R61" i="34"/>
  <c r="R60" i="34"/>
  <c r="R59" i="34"/>
  <c r="R58" i="34"/>
  <c r="R57" i="34"/>
  <c r="R53" i="34"/>
  <c r="R47" i="34"/>
  <c r="R44" i="34"/>
  <c r="R43" i="34"/>
  <c r="R12" i="34"/>
  <c r="R11" i="34"/>
  <c r="R10" i="34"/>
  <c r="R9" i="34"/>
  <c r="R8" i="34"/>
  <c r="R7" i="34"/>
  <c r="R6" i="34"/>
  <c r="R5" i="34"/>
  <c r="R4" i="34"/>
  <c r="R3" i="34"/>
  <c r="R2" i="34"/>
  <c r="R347" i="34" l="1"/>
  <c r="R346" i="34"/>
  <c r="R151" i="34"/>
  <c r="R368" i="34"/>
  <c r="R369" i="34"/>
  <c r="R370" i="34"/>
  <c r="R92" i="34" l="1"/>
  <c r="R122" i="34"/>
  <c r="R152" i="34"/>
  <c r="R68" i="34"/>
  <c r="R300" i="34"/>
  <c r="R298" i="34"/>
  <c r="R304" i="34"/>
  <c r="R296" i="34"/>
  <c r="R302" i="34"/>
  <c r="R294" i="34"/>
  <c r="R339" i="34"/>
  <c r="R348" i="34"/>
  <c r="R330" i="34"/>
  <c r="Y299" i="34" l="1"/>
  <c r="Y297" i="34"/>
  <c r="Y303" i="34"/>
  <c r="Y295" i="34"/>
  <c r="Y301" i="34"/>
  <c r="Y293" i="34"/>
  <c r="R331" i="34"/>
  <c r="R340" i="34"/>
  <c r="R349" i="34"/>
  <c r="R123" i="34"/>
  <c r="R153" i="34"/>
  <c r="R69" i="34"/>
  <c r="R93" i="34"/>
  <c r="AN383" i="34"/>
  <c r="AN376" i="34"/>
  <c r="AN375" i="34"/>
  <c r="AN367" i="34"/>
  <c r="AN366" i="34"/>
  <c r="AN365" i="34"/>
  <c r="AN364" i="34"/>
  <c r="AN358" i="34"/>
  <c r="AN357" i="34"/>
  <c r="AN349" i="34"/>
  <c r="AN348" i="34"/>
  <c r="AN347" i="34"/>
  <c r="AN346" i="34"/>
  <c r="AN340" i="34"/>
  <c r="AN339" i="34"/>
  <c r="AN338" i="34"/>
  <c r="AN337" i="34"/>
  <c r="AN331" i="34"/>
  <c r="AN330" i="34"/>
  <c r="AN329" i="34"/>
  <c r="AN328" i="34"/>
  <c r="AN327" i="34"/>
  <c r="AN326" i="34"/>
  <c r="AN325" i="34"/>
  <c r="AN324" i="34"/>
  <c r="AN323" i="34"/>
  <c r="AN322" i="34"/>
  <c r="AN321" i="34"/>
  <c r="AN320" i="34"/>
  <c r="AN319" i="34"/>
  <c r="AN318" i="34"/>
  <c r="AN317" i="34"/>
  <c r="AN316" i="34"/>
  <c r="AN315" i="34"/>
  <c r="AN314" i="34"/>
  <c r="AN313" i="34"/>
  <c r="AN312" i="34"/>
  <c r="AN311" i="34"/>
  <c r="AN310" i="34"/>
  <c r="AN309" i="34"/>
  <c r="AN308" i="34"/>
  <c r="AN307" i="34"/>
  <c r="AN306" i="34"/>
  <c r="AN305" i="34"/>
  <c r="AN304" i="34"/>
  <c r="AN303" i="34"/>
  <c r="AN302" i="34"/>
  <c r="AN301" i="34"/>
  <c r="AN300" i="34"/>
  <c r="AN299" i="34"/>
  <c r="AN298" i="34"/>
  <c r="AN297" i="34"/>
  <c r="AN296" i="34"/>
  <c r="AN295" i="34"/>
  <c r="AN294" i="34"/>
  <c r="AN293" i="34"/>
  <c r="AN292" i="34"/>
  <c r="AN291" i="34"/>
  <c r="AN290" i="34"/>
  <c r="AN289" i="34"/>
  <c r="AN288" i="34"/>
  <c r="AN287" i="34"/>
  <c r="AN286" i="34"/>
  <c r="AN285" i="34"/>
  <c r="AN284" i="34"/>
  <c r="AN283" i="34"/>
  <c r="AN282" i="34"/>
  <c r="AN281" i="34"/>
  <c r="AN280" i="34"/>
  <c r="AN279" i="34"/>
  <c r="AN278" i="34"/>
  <c r="AN277" i="34"/>
  <c r="AN276" i="34"/>
  <c r="AN275" i="34"/>
  <c r="AN274" i="34"/>
  <c r="AN273" i="34"/>
  <c r="AN272" i="34"/>
  <c r="AN271" i="34"/>
  <c r="AN270" i="34"/>
  <c r="AN269" i="34"/>
  <c r="AN268" i="34"/>
  <c r="AN267" i="34"/>
  <c r="AN266" i="34"/>
  <c r="AN265" i="34"/>
  <c r="AN264" i="34"/>
  <c r="AN263" i="34"/>
  <c r="AN262" i="34"/>
  <c r="AN261" i="34"/>
  <c r="AN260" i="34"/>
  <c r="AN259" i="34"/>
  <c r="AN258" i="34"/>
  <c r="AN257" i="34"/>
  <c r="AN256" i="34"/>
  <c r="AN255" i="34"/>
  <c r="AN254" i="34"/>
  <c r="AN253" i="34"/>
  <c r="AN252" i="34"/>
  <c r="AN251" i="34"/>
  <c r="AN250" i="34"/>
  <c r="AN249" i="34"/>
  <c r="AN248" i="34"/>
  <c r="AN247" i="34"/>
  <c r="AN246" i="34"/>
  <c r="AN245" i="34"/>
  <c r="AN244" i="34"/>
  <c r="AN243" i="34"/>
  <c r="AN242" i="34"/>
  <c r="AN241" i="34"/>
  <c r="AN240" i="34"/>
  <c r="AN239" i="34"/>
  <c r="AN238" i="34"/>
  <c r="AN237" i="34"/>
  <c r="AN236" i="34"/>
  <c r="AN235" i="34"/>
  <c r="AN234" i="34"/>
  <c r="AN233" i="34"/>
  <c r="AN232" i="34"/>
  <c r="AN231" i="34"/>
  <c r="AN230" i="34"/>
  <c r="AN229" i="34"/>
  <c r="AN228" i="34"/>
  <c r="AN227" i="34"/>
  <c r="AN226" i="34"/>
  <c r="AN225" i="34"/>
  <c r="AN224" i="34"/>
  <c r="AN223" i="34"/>
  <c r="AN222" i="34"/>
  <c r="AN221" i="34"/>
  <c r="AN220" i="34"/>
  <c r="AN219" i="34"/>
  <c r="AN218" i="34"/>
  <c r="AN217" i="34"/>
  <c r="AN216" i="34"/>
  <c r="AN215" i="34"/>
  <c r="AN214" i="34"/>
  <c r="AN213" i="34"/>
  <c r="AN212" i="34"/>
  <c r="AN211" i="34"/>
  <c r="AN210" i="34"/>
  <c r="AN209" i="34"/>
  <c r="AN208" i="34"/>
  <c r="AN207" i="34"/>
  <c r="AN206" i="34"/>
  <c r="AN205" i="34"/>
  <c r="AN204" i="34"/>
  <c r="AN203" i="34"/>
  <c r="AN202" i="34"/>
  <c r="AN201" i="34"/>
  <c r="AN200" i="34"/>
  <c r="AN199" i="34"/>
  <c r="AN198" i="34"/>
  <c r="AN197" i="34"/>
  <c r="AN196" i="34"/>
  <c r="AN195" i="34"/>
  <c r="AN194" i="34"/>
  <c r="AN193" i="34"/>
  <c r="AN192" i="34"/>
  <c r="AN191" i="34"/>
  <c r="AN190" i="34"/>
  <c r="AN189" i="34"/>
  <c r="AN188" i="34"/>
  <c r="AN187" i="34"/>
  <c r="AN186" i="34"/>
  <c r="AN185" i="34"/>
  <c r="AN184" i="34"/>
  <c r="AN183" i="34"/>
  <c r="AN182" i="34"/>
  <c r="AN181" i="34"/>
  <c r="AN180" i="34"/>
  <c r="AN179" i="34"/>
  <c r="AN178" i="34"/>
  <c r="AN177" i="34"/>
  <c r="AN176" i="34"/>
  <c r="AN175" i="34"/>
  <c r="AN174" i="34"/>
  <c r="AN173" i="34"/>
  <c r="AN172" i="34"/>
  <c r="AN171" i="34"/>
  <c r="AN170" i="34"/>
  <c r="AN169" i="34"/>
  <c r="AN168" i="34"/>
  <c r="AN167" i="34"/>
  <c r="AN166" i="34"/>
  <c r="AN165" i="34"/>
  <c r="AN164" i="34"/>
  <c r="AN163" i="34"/>
  <c r="AN162" i="34"/>
  <c r="AN161" i="34"/>
  <c r="AN160" i="34"/>
  <c r="AN159" i="34"/>
  <c r="AN158" i="34"/>
  <c r="AN157" i="34"/>
  <c r="AN156" i="34"/>
  <c r="AN155" i="34"/>
  <c r="AN154" i="34"/>
  <c r="AN153" i="34"/>
  <c r="AN152" i="34"/>
  <c r="AN151" i="34"/>
  <c r="AN150" i="34"/>
  <c r="AN149" i="34"/>
  <c r="AN148" i="34"/>
  <c r="AN147" i="34"/>
  <c r="AN146" i="34"/>
  <c r="AN145" i="34"/>
  <c r="AN144" i="34"/>
  <c r="AN143" i="34"/>
  <c r="AN142" i="34"/>
  <c r="AN141" i="34"/>
  <c r="AN140" i="34"/>
  <c r="AN139" i="34"/>
  <c r="AN138" i="34"/>
  <c r="AN137" i="34"/>
  <c r="AN136" i="34"/>
  <c r="AN135" i="34"/>
  <c r="AN134" i="34"/>
  <c r="AN133" i="34"/>
  <c r="AN132" i="34"/>
  <c r="AN131" i="34"/>
  <c r="AN130" i="34"/>
  <c r="AN129" i="34"/>
  <c r="AN128" i="34"/>
  <c r="AN127" i="34"/>
  <c r="AN126" i="34"/>
  <c r="AN125" i="34"/>
  <c r="AN124" i="34"/>
  <c r="AN123" i="34"/>
  <c r="AN122" i="34"/>
  <c r="AN121" i="34"/>
  <c r="AN120" i="34"/>
  <c r="AN119" i="34"/>
  <c r="AN118" i="34"/>
  <c r="AN117" i="34"/>
  <c r="AN116" i="34"/>
  <c r="AN115" i="34"/>
  <c r="AN114" i="34"/>
  <c r="AN113" i="34"/>
  <c r="AN112" i="34"/>
  <c r="AN111" i="34"/>
  <c r="AN110" i="34"/>
  <c r="AN109" i="34"/>
  <c r="AN108" i="34"/>
  <c r="AN107" i="34"/>
  <c r="AN106" i="34"/>
  <c r="AN105" i="34"/>
  <c r="AN104" i="34"/>
  <c r="AN103" i="34"/>
  <c r="AN102" i="34"/>
  <c r="AN101" i="34"/>
  <c r="AN100" i="34"/>
  <c r="AN99" i="34"/>
  <c r="AN98" i="34"/>
  <c r="AN97" i="34"/>
  <c r="AN96" i="34"/>
  <c r="AN95" i="34"/>
  <c r="AN94" i="34"/>
  <c r="AN93" i="34"/>
  <c r="AN92" i="34"/>
  <c r="AN91" i="34"/>
  <c r="AN90" i="34"/>
  <c r="AN89" i="34"/>
  <c r="AN88" i="34"/>
  <c r="AN87" i="34"/>
  <c r="AN86" i="34"/>
  <c r="AN85" i="34"/>
  <c r="AN84" i="34"/>
  <c r="AN83" i="34"/>
  <c r="AN82" i="34"/>
  <c r="AN81" i="34"/>
  <c r="AN80" i="34"/>
  <c r="AN79" i="34"/>
  <c r="AN78" i="34"/>
  <c r="AN77" i="34"/>
  <c r="AN76" i="34"/>
  <c r="AN75" i="34"/>
  <c r="AN74" i="34"/>
  <c r="AN73" i="34"/>
  <c r="AN72" i="34"/>
  <c r="AN71" i="34"/>
  <c r="AN70" i="34"/>
  <c r="AN69" i="34"/>
  <c r="AN68" i="34"/>
  <c r="AN67" i="34"/>
  <c r="AN66" i="34"/>
  <c r="AN65" i="34"/>
  <c r="AN64" i="34"/>
  <c r="AN63" i="34"/>
  <c r="AN62" i="34"/>
  <c r="AN61" i="34"/>
  <c r="AN60" i="34"/>
  <c r="AN59" i="34"/>
  <c r="AN58" i="34"/>
  <c r="AN57" i="34"/>
  <c r="AN56" i="34"/>
  <c r="AN55" i="34"/>
  <c r="AN54" i="34"/>
  <c r="AN53" i="34"/>
  <c r="AN52" i="34"/>
  <c r="AN51" i="34"/>
  <c r="AN50" i="34"/>
  <c r="AN49" i="34"/>
  <c r="AN48" i="34"/>
  <c r="AN47" i="34"/>
  <c r="AN46" i="34"/>
  <c r="AN45" i="34"/>
  <c r="AN44" i="34"/>
  <c r="AN43" i="34"/>
  <c r="AN42" i="34"/>
  <c r="AN41" i="34"/>
  <c r="AN40" i="34"/>
  <c r="AN39" i="34"/>
  <c r="AN38" i="34"/>
  <c r="AN37" i="34"/>
  <c r="AN36" i="34"/>
  <c r="AN35" i="34"/>
  <c r="AN34" i="34"/>
  <c r="AN33" i="34"/>
  <c r="AN32" i="34"/>
  <c r="AN31" i="34"/>
  <c r="AN30" i="34"/>
  <c r="AN29" i="34"/>
  <c r="AN28" i="34"/>
  <c r="AN27" i="34"/>
  <c r="AN26" i="34"/>
  <c r="AN25" i="34"/>
  <c r="AN24" i="34"/>
  <c r="AN23" i="34"/>
  <c r="AN22" i="34"/>
  <c r="AN21" i="34"/>
  <c r="AN20" i="34"/>
  <c r="AN19" i="34"/>
  <c r="AN18" i="34"/>
  <c r="AN17" i="34"/>
  <c r="AN16" i="34"/>
  <c r="AN15" i="34"/>
  <c r="AN14" i="34"/>
  <c r="AN13" i="34"/>
  <c r="AN12" i="34"/>
  <c r="AN11" i="34"/>
  <c r="AN10" i="34"/>
  <c r="AN9" i="34"/>
  <c r="AN8" i="34"/>
  <c r="AN7" i="34"/>
  <c r="AN6" i="34"/>
  <c r="AN5" i="34"/>
  <c r="AN4" i="34"/>
  <c r="AN3" i="34"/>
  <c r="AN2" i="34"/>
  <c r="AG383" i="34"/>
  <c r="AG376" i="34"/>
  <c r="AG375" i="34"/>
  <c r="AG367" i="34"/>
  <c r="AG366" i="34"/>
  <c r="AG365" i="34"/>
  <c r="AG364" i="34"/>
  <c r="AG358" i="34"/>
  <c r="AG357" i="34"/>
  <c r="AG349" i="34"/>
  <c r="AG348" i="34"/>
  <c r="AG347" i="34"/>
  <c r="AG346" i="34"/>
  <c r="AG340" i="34"/>
  <c r="AG339" i="34"/>
  <c r="AG338" i="34"/>
  <c r="AG337" i="34"/>
  <c r="AG331" i="34"/>
  <c r="AG330" i="34"/>
  <c r="AG329" i="34"/>
  <c r="AG328" i="34"/>
  <c r="AG327" i="34"/>
  <c r="AG326" i="34"/>
  <c r="AG325" i="34"/>
  <c r="AG324" i="34"/>
  <c r="AG323" i="34"/>
  <c r="AG322" i="34"/>
  <c r="AG321" i="34"/>
  <c r="AG320" i="34"/>
  <c r="AG319" i="34"/>
  <c r="AG318" i="34"/>
  <c r="AG317" i="34"/>
  <c r="AG316" i="34"/>
  <c r="AG315" i="34"/>
  <c r="AG314" i="34"/>
  <c r="AG313" i="34"/>
  <c r="AG312" i="34"/>
  <c r="AG311" i="34"/>
  <c r="AG310" i="34"/>
  <c r="AG309" i="34"/>
  <c r="AG308" i="34"/>
  <c r="AG307" i="34"/>
  <c r="AG306" i="34"/>
  <c r="AG305" i="34"/>
  <c r="AG304" i="34"/>
  <c r="AG303" i="34"/>
  <c r="AG302" i="34"/>
  <c r="AG301" i="34"/>
  <c r="AG300" i="34"/>
  <c r="AG299" i="34"/>
  <c r="AG298" i="34"/>
  <c r="AG297" i="34"/>
  <c r="AG296" i="34"/>
  <c r="AG295" i="34"/>
  <c r="AG294" i="34"/>
  <c r="AG293" i="34"/>
  <c r="AG292" i="34"/>
  <c r="AG291" i="34"/>
  <c r="AG290" i="34"/>
  <c r="AG289" i="34"/>
  <c r="AG288" i="34"/>
  <c r="AG287" i="34"/>
  <c r="AG286" i="34"/>
  <c r="AG285" i="34"/>
  <c r="AG284" i="34"/>
  <c r="AG283" i="34"/>
  <c r="AG282" i="34"/>
  <c r="AG281" i="34"/>
  <c r="AG280" i="34"/>
  <c r="AG279" i="34"/>
  <c r="AG278" i="34"/>
  <c r="AG277" i="34"/>
  <c r="AG276" i="34"/>
  <c r="AG275" i="34"/>
  <c r="AG274" i="34"/>
  <c r="AG273" i="34"/>
  <c r="AG272" i="34"/>
  <c r="AG271" i="34"/>
  <c r="AG270" i="34"/>
  <c r="AG269" i="34"/>
  <c r="AG268" i="34"/>
  <c r="AG267" i="34"/>
  <c r="AG266" i="34"/>
  <c r="AG265" i="34"/>
  <c r="AG264" i="34"/>
  <c r="AG263" i="34"/>
  <c r="AG262" i="34"/>
  <c r="AG261" i="34"/>
  <c r="AG260" i="34"/>
  <c r="AG259" i="34"/>
  <c r="AG258" i="34"/>
  <c r="AG257" i="34"/>
  <c r="AG256" i="34"/>
  <c r="AG255" i="34"/>
  <c r="AG254" i="34"/>
  <c r="AG253" i="34"/>
  <c r="AG252" i="34"/>
  <c r="AG251" i="34"/>
  <c r="AG250" i="34"/>
  <c r="AG249" i="34"/>
  <c r="AG248" i="34"/>
  <c r="AG247" i="34"/>
  <c r="AG246" i="34"/>
  <c r="AG245" i="34"/>
  <c r="AG244" i="34"/>
  <c r="AG243" i="34"/>
  <c r="AG242" i="34"/>
  <c r="AG241" i="34"/>
  <c r="AG240" i="34"/>
  <c r="AG239" i="34"/>
  <c r="AG238" i="34"/>
  <c r="AG237" i="34"/>
  <c r="AG236" i="34"/>
  <c r="AG235" i="34"/>
  <c r="AG234" i="34"/>
  <c r="AG233" i="34"/>
  <c r="AG232" i="34"/>
  <c r="AG231" i="34"/>
  <c r="AG230" i="34"/>
  <c r="AG229" i="34"/>
  <c r="AG228" i="34"/>
  <c r="AG227" i="34"/>
  <c r="AG226" i="34"/>
  <c r="AG225" i="34"/>
  <c r="AG224" i="34"/>
  <c r="AG223" i="34"/>
  <c r="AG222" i="34"/>
  <c r="AG221" i="34"/>
  <c r="AG220" i="34"/>
  <c r="AG219" i="34"/>
  <c r="AG218" i="34"/>
  <c r="AG217" i="34"/>
  <c r="AG216" i="34"/>
  <c r="AG215" i="34"/>
  <c r="AG214" i="34"/>
  <c r="AG213" i="34"/>
  <c r="AG212" i="34"/>
  <c r="AG211" i="34"/>
  <c r="AG210" i="34"/>
  <c r="AG209" i="34"/>
  <c r="AG208" i="34"/>
  <c r="AG207" i="34"/>
  <c r="AG206" i="34"/>
  <c r="AG205" i="34"/>
  <c r="AG204" i="34"/>
  <c r="AG203" i="34"/>
  <c r="AG202" i="34"/>
  <c r="AG201" i="34"/>
  <c r="AG200" i="34"/>
  <c r="AG199" i="34"/>
  <c r="AG198" i="34"/>
  <c r="AG197" i="34"/>
  <c r="AG196" i="34"/>
  <c r="AG195" i="34"/>
  <c r="AG194" i="34"/>
  <c r="AG193" i="34"/>
  <c r="AG192" i="34"/>
  <c r="AG191" i="34"/>
  <c r="AG190" i="34"/>
  <c r="AG189" i="34"/>
  <c r="AG188" i="34"/>
  <c r="AG187" i="34"/>
  <c r="AG186" i="34"/>
  <c r="AG185" i="34"/>
  <c r="AG184" i="34"/>
  <c r="AG183" i="34"/>
  <c r="AG182" i="34"/>
  <c r="AG181" i="34"/>
  <c r="AG180" i="34"/>
  <c r="AG179" i="34"/>
  <c r="AG178" i="34"/>
  <c r="AG177" i="34"/>
  <c r="AG176" i="34"/>
  <c r="AG175" i="34"/>
  <c r="AG174" i="34"/>
  <c r="AG173" i="34"/>
  <c r="AG172" i="34"/>
  <c r="AG171" i="34"/>
  <c r="AG170" i="34"/>
  <c r="AG169" i="34"/>
  <c r="AG168" i="34"/>
  <c r="AG167" i="34"/>
  <c r="AG166" i="34"/>
  <c r="AG165" i="34"/>
  <c r="AG164" i="34"/>
  <c r="AG163" i="34"/>
  <c r="AG162" i="34"/>
  <c r="AG161" i="34"/>
  <c r="AG160" i="34"/>
  <c r="AG159" i="34"/>
  <c r="AG158" i="34"/>
  <c r="AG157" i="34"/>
  <c r="AG156" i="34"/>
  <c r="AG155" i="34"/>
  <c r="AG154" i="34"/>
  <c r="AG153" i="34"/>
  <c r="AG152" i="34"/>
  <c r="AG151" i="34"/>
  <c r="AG150" i="34"/>
  <c r="AG149" i="34"/>
  <c r="AG148" i="34"/>
  <c r="AG147" i="34"/>
  <c r="AG146" i="34"/>
  <c r="AG145" i="34"/>
  <c r="AG144" i="34"/>
  <c r="AG143" i="34"/>
  <c r="AG142" i="34"/>
  <c r="AG141" i="34"/>
  <c r="AG140" i="34"/>
  <c r="AG139" i="34"/>
  <c r="AG138" i="34"/>
  <c r="AG137" i="34"/>
  <c r="AG136" i="34"/>
  <c r="AG135" i="34"/>
  <c r="AG134" i="34"/>
  <c r="AG133" i="34"/>
  <c r="AG132" i="34"/>
  <c r="AG131" i="34"/>
  <c r="AG130" i="34"/>
  <c r="AG129" i="34"/>
  <c r="AG128" i="34"/>
  <c r="AG127" i="34"/>
  <c r="AG126" i="34"/>
  <c r="AG125" i="34"/>
  <c r="AG124" i="34"/>
  <c r="AG123" i="34"/>
  <c r="AG122" i="34"/>
  <c r="AG121" i="34"/>
  <c r="AG120" i="34"/>
  <c r="AG119" i="34"/>
  <c r="AG118" i="34"/>
  <c r="AG117" i="34"/>
  <c r="AG116" i="34"/>
  <c r="AG115" i="34"/>
  <c r="AG114" i="34"/>
  <c r="AG113" i="34"/>
  <c r="AG112" i="34"/>
  <c r="AG111" i="34"/>
  <c r="AG110" i="34"/>
  <c r="AG109" i="34"/>
  <c r="AG108" i="34"/>
  <c r="AG107" i="34"/>
  <c r="AG106" i="34"/>
  <c r="AG105" i="34"/>
  <c r="AG104" i="34"/>
  <c r="AG103" i="34"/>
  <c r="AG102" i="34"/>
  <c r="AG101" i="34"/>
  <c r="AG100" i="34"/>
  <c r="AG99" i="34"/>
  <c r="AG98" i="34"/>
  <c r="AG97" i="34"/>
  <c r="AG96" i="34"/>
  <c r="AG95" i="34"/>
  <c r="AG94" i="34"/>
  <c r="AG93" i="34"/>
  <c r="AG92" i="34"/>
  <c r="AG91" i="34"/>
  <c r="AG90" i="34"/>
  <c r="AG89" i="34"/>
  <c r="AG88" i="34"/>
  <c r="AG87" i="34"/>
  <c r="AG86" i="34"/>
  <c r="AG85" i="34"/>
  <c r="AG84" i="34"/>
  <c r="AG83" i="34"/>
  <c r="AG82" i="34"/>
  <c r="AG81" i="34"/>
  <c r="AG80" i="34"/>
  <c r="AG79" i="34"/>
  <c r="AG78" i="34"/>
  <c r="AG77" i="34"/>
  <c r="AG76" i="34"/>
  <c r="AG75" i="34"/>
  <c r="AG74" i="34"/>
  <c r="AG73" i="34"/>
  <c r="AG72" i="34"/>
  <c r="AG71" i="34"/>
  <c r="AG70" i="34"/>
  <c r="AG69" i="34"/>
  <c r="AG68" i="34"/>
  <c r="AG66" i="34"/>
  <c r="AG65" i="34"/>
  <c r="AG64" i="34"/>
  <c r="AG63" i="34"/>
  <c r="AG62" i="34"/>
  <c r="AG61" i="34"/>
  <c r="AG60" i="34"/>
  <c r="AG59" i="34"/>
  <c r="AG58" i="34"/>
  <c r="AG57" i="34"/>
  <c r="AG56" i="34"/>
  <c r="AG55" i="34"/>
  <c r="AG54" i="34"/>
  <c r="AG53" i="34"/>
  <c r="AG52" i="34"/>
  <c r="AG51" i="34"/>
  <c r="AG50" i="34"/>
  <c r="AG49" i="34"/>
  <c r="AG48" i="34"/>
  <c r="AG47" i="34"/>
  <c r="AG46" i="34"/>
  <c r="AG45" i="34"/>
  <c r="AG44" i="34"/>
  <c r="AG43" i="34"/>
  <c r="AG42" i="34"/>
  <c r="AG41" i="34"/>
  <c r="AG40" i="34"/>
  <c r="AG39" i="34"/>
  <c r="AG38" i="34"/>
  <c r="AG37" i="34"/>
  <c r="AG36" i="34"/>
  <c r="AG35" i="34"/>
  <c r="AG34" i="34"/>
  <c r="AG33" i="34"/>
  <c r="AG32" i="34"/>
  <c r="AG31" i="34"/>
  <c r="AG30" i="34"/>
  <c r="AG29" i="34"/>
  <c r="AG28" i="34"/>
  <c r="AG27" i="34"/>
  <c r="AG26" i="34"/>
  <c r="AG25" i="34"/>
  <c r="AG24" i="34"/>
  <c r="AG23" i="34"/>
  <c r="AG22" i="34"/>
  <c r="AG21" i="34"/>
  <c r="AG20" i="34"/>
  <c r="AG19" i="34"/>
  <c r="AG18" i="34"/>
  <c r="AG17" i="34"/>
  <c r="AG16" i="34"/>
  <c r="AG15" i="34"/>
  <c r="AG14" i="34"/>
  <c r="AG13" i="34"/>
  <c r="AG12" i="34"/>
  <c r="AG11" i="34"/>
  <c r="AG10" i="34"/>
  <c r="AG9" i="34"/>
  <c r="AG8" i="34"/>
  <c r="AG7" i="34"/>
  <c r="AG6" i="34"/>
  <c r="AG5" i="34"/>
  <c r="AG4" i="34"/>
  <c r="AG3" i="34"/>
  <c r="R332" i="34" l="1"/>
  <c r="R341" i="34"/>
  <c r="R350" i="34"/>
  <c r="R124" i="34"/>
  <c r="R154" i="34"/>
  <c r="R70" i="34"/>
  <c r="R94" i="34"/>
  <c r="R63" i="34"/>
  <c r="R49" i="34"/>
  <c r="R55" i="34"/>
  <c r="R51" i="34"/>
  <c r="R45" i="34"/>
  <c r="R42" i="34"/>
  <c r="R22" i="34"/>
  <c r="Y298" i="34"/>
  <c r="Y304" i="34"/>
  <c r="Y296" i="34"/>
  <c r="Y302" i="34"/>
  <c r="Y294" i="34"/>
  <c r="Y300" i="34"/>
  <c r="Y5" i="34"/>
  <c r="R155" i="34" l="1"/>
  <c r="R95" i="34"/>
  <c r="R125" i="34"/>
  <c r="AF297" i="34"/>
  <c r="AF303" i="34"/>
  <c r="AF295" i="34"/>
  <c r="AF301" i="34"/>
  <c r="AF293" i="34"/>
  <c r="AF299" i="34"/>
  <c r="Y56" i="34"/>
  <c r="Y52" i="34"/>
  <c r="Y50" i="34"/>
  <c r="Y46" i="34"/>
  <c r="R64" i="34"/>
  <c r="Y21" i="34"/>
  <c r="Y41" i="34"/>
  <c r="R333" i="34"/>
  <c r="R342" i="34"/>
  <c r="R351" i="34"/>
  <c r="AM5" i="34"/>
  <c r="AF5" i="34"/>
  <c r="Y6" i="34"/>
  <c r="Z3" i="34"/>
  <c r="Z4" i="34"/>
  <c r="Z5" i="34"/>
  <c r="Z6" i="34"/>
  <c r="Z7" i="34"/>
  <c r="Z8" i="34"/>
  <c r="Z9" i="34"/>
  <c r="Z10" i="34"/>
  <c r="Z11" i="34"/>
  <c r="Z12" i="34"/>
  <c r="Z13" i="34"/>
  <c r="Z14" i="34"/>
  <c r="Z15" i="34"/>
  <c r="Z16" i="34"/>
  <c r="Z17" i="34"/>
  <c r="Z18" i="34"/>
  <c r="Z19" i="34"/>
  <c r="Z20" i="34"/>
  <c r="Z21" i="34"/>
  <c r="Z22" i="34"/>
  <c r="Z23" i="34"/>
  <c r="Z24" i="34"/>
  <c r="Z25" i="34"/>
  <c r="Z26" i="34"/>
  <c r="Z27" i="34"/>
  <c r="Z28" i="34"/>
  <c r="Z29" i="34"/>
  <c r="Z30" i="34"/>
  <c r="Z31" i="34"/>
  <c r="Z32" i="34"/>
  <c r="Z33" i="34"/>
  <c r="Z34" i="34"/>
  <c r="Z35" i="34"/>
  <c r="Z36" i="34"/>
  <c r="Z37" i="34"/>
  <c r="Z38" i="34"/>
  <c r="Z39" i="34"/>
  <c r="Z40" i="34"/>
  <c r="Z41" i="34"/>
  <c r="Z42" i="34"/>
  <c r="Z43" i="34"/>
  <c r="Z44" i="34"/>
  <c r="Z45" i="34"/>
  <c r="Z46" i="34"/>
  <c r="Z47" i="34"/>
  <c r="Z48" i="34"/>
  <c r="Z49" i="34"/>
  <c r="Z50" i="34"/>
  <c r="Z51" i="34"/>
  <c r="Z52" i="34"/>
  <c r="Z53" i="34"/>
  <c r="Z54" i="34"/>
  <c r="Z55" i="34"/>
  <c r="Z56" i="34"/>
  <c r="Z57" i="34"/>
  <c r="Z58" i="34"/>
  <c r="Z59" i="34"/>
  <c r="Z60" i="34"/>
  <c r="Z61" i="34"/>
  <c r="Z62" i="34"/>
  <c r="Z63" i="34"/>
  <c r="Z64" i="34"/>
  <c r="Z65" i="34"/>
  <c r="Z66" i="34"/>
  <c r="Z67" i="34"/>
  <c r="Z68" i="34"/>
  <c r="Z69" i="34"/>
  <c r="Z70" i="34"/>
  <c r="Z71" i="34"/>
  <c r="Z72" i="34"/>
  <c r="Z73" i="34"/>
  <c r="Z74" i="34"/>
  <c r="Z75" i="34"/>
  <c r="Z76" i="34"/>
  <c r="Z77" i="34"/>
  <c r="Z78" i="34"/>
  <c r="Z79" i="34"/>
  <c r="Z80" i="34"/>
  <c r="Z81" i="34"/>
  <c r="Z82" i="34"/>
  <c r="Z83" i="34"/>
  <c r="Z84" i="34"/>
  <c r="Z85" i="34"/>
  <c r="Z86" i="34"/>
  <c r="Z87" i="34"/>
  <c r="Z88" i="34"/>
  <c r="Z89" i="34"/>
  <c r="Z90" i="34"/>
  <c r="Z91" i="34"/>
  <c r="Z92" i="34"/>
  <c r="Z93" i="34"/>
  <c r="Z94" i="34"/>
  <c r="Z95" i="34"/>
  <c r="Z96" i="34"/>
  <c r="Z97" i="34"/>
  <c r="Z98" i="34"/>
  <c r="Z99" i="34"/>
  <c r="Z100" i="34"/>
  <c r="Z101" i="34"/>
  <c r="Z102" i="34"/>
  <c r="Z103" i="34"/>
  <c r="Z104" i="34"/>
  <c r="Z105" i="34"/>
  <c r="Z106" i="34"/>
  <c r="Z107" i="34"/>
  <c r="Z108" i="34"/>
  <c r="Z109" i="34"/>
  <c r="Z110" i="34"/>
  <c r="Z111" i="34"/>
  <c r="Z112" i="34"/>
  <c r="Z113" i="34"/>
  <c r="Z114" i="34"/>
  <c r="Z115" i="34"/>
  <c r="Z116" i="34"/>
  <c r="Z117" i="34"/>
  <c r="Z118" i="34"/>
  <c r="Z119" i="34"/>
  <c r="Z120" i="34"/>
  <c r="Z121" i="34"/>
  <c r="Z122" i="34"/>
  <c r="Z123" i="34"/>
  <c r="Z124" i="34"/>
  <c r="Z125" i="34"/>
  <c r="Z126" i="34"/>
  <c r="Z127" i="34"/>
  <c r="Z128" i="34"/>
  <c r="Z129" i="34"/>
  <c r="Z130" i="34"/>
  <c r="Z131" i="34"/>
  <c r="Z132" i="34"/>
  <c r="Z133" i="34"/>
  <c r="Z134" i="34"/>
  <c r="Z135" i="34"/>
  <c r="Z136" i="34"/>
  <c r="Z137" i="34"/>
  <c r="Z138" i="34"/>
  <c r="Z139" i="34"/>
  <c r="Z140" i="34"/>
  <c r="Z141" i="34"/>
  <c r="Z142" i="34"/>
  <c r="Z143" i="34"/>
  <c r="Z144" i="34"/>
  <c r="Z145" i="34"/>
  <c r="Z146" i="34"/>
  <c r="Z147" i="34"/>
  <c r="Z148" i="34"/>
  <c r="Z149" i="34"/>
  <c r="Z150" i="34"/>
  <c r="Z151" i="34"/>
  <c r="Z152" i="34"/>
  <c r="Z153" i="34"/>
  <c r="Z154" i="34"/>
  <c r="Z155" i="34"/>
  <c r="Z156" i="34"/>
  <c r="Z157" i="34"/>
  <c r="Z158" i="34"/>
  <c r="Z159" i="34"/>
  <c r="Z160" i="34"/>
  <c r="Z161" i="34"/>
  <c r="Z162" i="34"/>
  <c r="Z163" i="34"/>
  <c r="Z164" i="34"/>
  <c r="Z165" i="34"/>
  <c r="Z166" i="34"/>
  <c r="Z167" i="34"/>
  <c r="Z168" i="34"/>
  <c r="Z169" i="34"/>
  <c r="Z170" i="34"/>
  <c r="Z171" i="34"/>
  <c r="Z172" i="34"/>
  <c r="Z173" i="34"/>
  <c r="Z174" i="34"/>
  <c r="Z175" i="34"/>
  <c r="Z176" i="34"/>
  <c r="Z177" i="34"/>
  <c r="Z178" i="34"/>
  <c r="Z179" i="34"/>
  <c r="Z180" i="34"/>
  <c r="Z181" i="34"/>
  <c r="Z182" i="34"/>
  <c r="Z183" i="34"/>
  <c r="Z184" i="34"/>
  <c r="Z185" i="34"/>
  <c r="Z186" i="34"/>
  <c r="Z187" i="34"/>
  <c r="Z188" i="34"/>
  <c r="Z189" i="34"/>
  <c r="Z190" i="34"/>
  <c r="Z191" i="34"/>
  <c r="Z192" i="34"/>
  <c r="Z193" i="34"/>
  <c r="Z194" i="34"/>
  <c r="Z195" i="34"/>
  <c r="Z196" i="34"/>
  <c r="Z197" i="34"/>
  <c r="Z198" i="34"/>
  <c r="Z199" i="34"/>
  <c r="Z200" i="34"/>
  <c r="Z201" i="34"/>
  <c r="Z202" i="34"/>
  <c r="Z203" i="34"/>
  <c r="Z204" i="34"/>
  <c r="Z205" i="34"/>
  <c r="Z206" i="34"/>
  <c r="Z207" i="34"/>
  <c r="Z208" i="34"/>
  <c r="Z209" i="34"/>
  <c r="Z210" i="34"/>
  <c r="Z211" i="34"/>
  <c r="Z212" i="34"/>
  <c r="Z213" i="34"/>
  <c r="Z214" i="34"/>
  <c r="Z215" i="34"/>
  <c r="Z216" i="34"/>
  <c r="Z217" i="34"/>
  <c r="Z218" i="34"/>
  <c r="Z219" i="34"/>
  <c r="Z220" i="34"/>
  <c r="Z221" i="34"/>
  <c r="Z222" i="34"/>
  <c r="Z223" i="34"/>
  <c r="Z224" i="34"/>
  <c r="Z225" i="34"/>
  <c r="Z226" i="34"/>
  <c r="Z227" i="34"/>
  <c r="Z228" i="34"/>
  <c r="Z229" i="34"/>
  <c r="Z230" i="34"/>
  <c r="Z231" i="34"/>
  <c r="Z232" i="34"/>
  <c r="Z233" i="34"/>
  <c r="Z234" i="34"/>
  <c r="Z235" i="34"/>
  <c r="Z236" i="34"/>
  <c r="Z237" i="34"/>
  <c r="Z238" i="34"/>
  <c r="Z239" i="34"/>
  <c r="Z240" i="34"/>
  <c r="Z241" i="34"/>
  <c r="Z242" i="34"/>
  <c r="Z243" i="34"/>
  <c r="Z244" i="34"/>
  <c r="Z245" i="34"/>
  <c r="Z246" i="34"/>
  <c r="Z247" i="34"/>
  <c r="Z248" i="34"/>
  <c r="Z249" i="34"/>
  <c r="Z250" i="34"/>
  <c r="Z251" i="34"/>
  <c r="Z252" i="34"/>
  <c r="Z253" i="34"/>
  <c r="Z254" i="34"/>
  <c r="Z255" i="34"/>
  <c r="Z256" i="34"/>
  <c r="Z257" i="34"/>
  <c r="Z258" i="34"/>
  <c r="Z259" i="34"/>
  <c r="Z260" i="34"/>
  <c r="Z261" i="34"/>
  <c r="Z262" i="34"/>
  <c r="Z263" i="34"/>
  <c r="Z264" i="34"/>
  <c r="Z265" i="34"/>
  <c r="Z266" i="34"/>
  <c r="Z267" i="34"/>
  <c r="Z268" i="34"/>
  <c r="Z269" i="34"/>
  <c r="Z270" i="34"/>
  <c r="Z271" i="34"/>
  <c r="Z272" i="34"/>
  <c r="Z273" i="34"/>
  <c r="Z274" i="34"/>
  <c r="Z275" i="34"/>
  <c r="Z276" i="34"/>
  <c r="Z277" i="34"/>
  <c r="Z278" i="34"/>
  <c r="Z279" i="34"/>
  <c r="Z280" i="34"/>
  <c r="Z281" i="34"/>
  <c r="Z282" i="34"/>
  <c r="Z283" i="34"/>
  <c r="Z284" i="34"/>
  <c r="Z285" i="34"/>
  <c r="Z286" i="34"/>
  <c r="Z287" i="34"/>
  <c r="Z288" i="34"/>
  <c r="Z289" i="34"/>
  <c r="Z290" i="34"/>
  <c r="Z291" i="34"/>
  <c r="Z292" i="34"/>
  <c r="Z293" i="34"/>
  <c r="Z294" i="34"/>
  <c r="Z295" i="34"/>
  <c r="Z296" i="34"/>
  <c r="Z297" i="34"/>
  <c r="Z298" i="34"/>
  <c r="Z299" i="34"/>
  <c r="Z300" i="34"/>
  <c r="Z301" i="34"/>
  <c r="Z302" i="34"/>
  <c r="Z303" i="34"/>
  <c r="Z304" i="34"/>
  <c r="Z305" i="34"/>
  <c r="Z306" i="34"/>
  <c r="Z307" i="34"/>
  <c r="Z308" i="34"/>
  <c r="Z309" i="34"/>
  <c r="Z310" i="34"/>
  <c r="Z311" i="34"/>
  <c r="Z312" i="34"/>
  <c r="Z313" i="34"/>
  <c r="Z314" i="34"/>
  <c r="Z315" i="34"/>
  <c r="Z316" i="34"/>
  <c r="Z317" i="34"/>
  <c r="Z318" i="34"/>
  <c r="Z319" i="34"/>
  <c r="Z320" i="34"/>
  <c r="Z321" i="34"/>
  <c r="Z322" i="34"/>
  <c r="Z323" i="34"/>
  <c r="Z324" i="34"/>
  <c r="Z325" i="34"/>
  <c r="Z326" i="34"/>
  <c r="Z327" i="34"/>
  <c r="Z329" i="34"/>
  <c r="Z330" i="34"/>
  <c r="Z331" i="34"/>
  <c r="Z337" i="34"/>
  <c r="Z338" i="34"/>
  <c r="Z339" i="34"/>
  <c r="Z340" i="34"/>
  <c r="Z346" i="34"/>
  <c r="Z347" i="34"/>
  <c r="Z348" i="34"/>
  <c r="Z349" i="34"/>
  <c r="Z357" i="34"/>
  <c r="Z358" i="34"/>
  <c r="Z364" i="34"/>
  <c r="Z365" i="34"/>
  <c r="Z366" i="34"/>
  <c r="Z367" i="34"/>
  <c r="Z375" i="34"/>
  <c r="Z376" i="34"/>
  <c r="Z383" i="34"/>
  <c r="Z2" i="34"/>
  <c r="S2" i="34"/>
  <c r="R334" i="34" l="1"/>
  <c r="R343" i="34"/>
  <c r="R352" i="34"/>
  <c r="AF304" i="34"/>
  <c r="AF296" i="34"/>
  <c r="AF302" i="34"/>
  <c r="AF294" i="34"/>
  <c r="AF300" i="34"/>
  <c r="AF298" i="34"/>
  <c r="Y55" i="34"/>
  <c r="Y45" i="34"/>
  <c r="Y51" i="34"/>
  <c r="Y49" i="34"/>
  <c r="R66" i="34"/>
  <c r="Y42" i="34"/>
  <c r="Y22" i="34"/>
  <c r="R71" i="34"/>
  <c r="R156" i="34"/>
  <c r="R72" i="34"/>
  <c r="R96" i="34"/>
  <c r="R126" i="34"/>
  <c r="K6" i="34"/>
  <c r="Y11" i="34"/>
  <c r="Y9" i="34"/>
  <c r="Y10" i="34"/>
  <c r="AF9" i="34"/>
  <c r="AF10" i="34"/>
  <c r="AF11" i="34"/>
  <c r="AF6" i="34"/>
  <c r="AM6" i="34"/>
  <c r="L3" i="34"/>
  <c r="Y67" i="34" l="1"/>
  <c r="Y91" i="34"/>
  <c r="Y121" i="34"/>
  <c r="Y151" i="34"/>
  <c r="R242" i="34"/>
  <c r="AM303" i="34"/>
  <c r="AM295" i="34"/>
  <c r="AM301" i="34"/>
  <c r="AM293" i="34"/>
  <c r="AM299" i="34"/>
  <c r="AM297" i="34"/>
  <c r="AF56" i="34"/>
  <c r="AF52" i="34"/>
  <c r="AF46" i="34"/>
  <c r="AF50" i="34"/>
  <c r="Y346" i="34"/>
  <c r="Y328" i="34"/>
  <c r="Y337" i="34"/>
  <c r="AF41" i="34"/>
  <c r="AF21" i="34"/>
  <c r="R335" i="34"/>
  <c r="R344" i="34"/>
  <c r="R353" i="34"/>
  <c r="Y65" i="34"/>
  <c r="K10" i="34"/>
  <c r="K9" i="34"/>
  <c r="K11" i="34"/>
  <c r="AM9" i="34"/>
  <c r="AM10" i="34"/>
  <c r="AM11" i="34"/>
  <c r="S3" i="34"/>
  <c r="S4" i="34"/>
  <c r="S5" i="34"/>
  <c r="S6" i="34"/>
  <c r="S7" i="34"/>
  <c r="S8" i="34"/>
  <c r="S9" i="34"/>
  <c r="S10" i="34"/>
  <c r="S11" i="34"/>
  <c r="S12" i="34"/>
  <c r="S13" i="34"/>
  <c r="S14" i="34"/>
  <c r="S15" i="34"/>
  <c r="S16" i="34"/>
  <c r="S17" i="34"/>
  <c r="S18" i="34"/>
  <c r="S19" i="34"/>
  <c r="S20" i="34"/>
  <c r="S21" i="34"/>
  <c r="S22" i="34"/>
  <c r="S23" i="34"/>
  <c r="S24" i="34"/>
  <c r="S25" i="34"/>
  <c r="S26" i="34"/>
  <c r="S27" i="34"/>
  <c r="S28" i="34"/>
  <c r="S29" i="34"/>
  <c r="S30" i="34"/>
  <c r="S31" i="34"/>
  <c r="S32" i="34"/>
  <c r="S33" i="34"/>
  <c r="S34" i="34"/>
  <c r="S35" i="34"/>
  <c r="S36" i="34"/>
  <c r="S37" i="34"/>
  <c r="S38" i="34"/>
  <c r="S39" i="34"/>
  <c r="S40" i="34"/>
  <c r="S41" i="34"/>
  <c r="S42" i="34"/>
  <c r="S43" i="34"/>
  <c r="S44" i="34"/>
  <c r="S45" i="34"/>
  <c r="S46" i="34"/>
  <c r="S47" i="34"/>
  <c r="S48" i="34"/>
  <c r="S49" i="34"/>
  <c r="S50" i="34"/>
  <c r="S51" i="34"/>
  <c r="S52" i="34"/>
  <c r="S53" i="34"/>
  <c r="S54" i="34"/>
  <c r="S55" i="34"/>
  <c r="S56" i="34"/>
  <c r="S57" i="34"/>
  <c r="S58" i="34"/>
  <c r="S59" i="34"/>
  <c r="S60" i="34"/>
  <c r="S61" i="34"/>
  <c r="S62" i="34"/>
  <c r="S63" i="34"/>
  <c r="S64" i="34"/>
  <c r="S65" i="34"/>
  <c r="S66" i="34"/>
  <c r="S67" i="34"/>
  <c r="S68" i="34"/>
  <c r="S69" i="34"/>
  <c r="S70" i="34"/>
  <c r="S71" i="34"/>
  <c r="S72" i="34"/>
  <c r="S73" i="34"/>
  <c r="S74" i="34"/>
  <c r="S75" i="34"/>
  <c r="S76" i="34"/>
  <c r="S77" i="34"/>
  <c r="S78" i="34"/>
  <c r="S79" i="34"/>
  <c r="S80" i="34"/>
  <c r="S81" i="34"/>
  <c r="S82" i="34"/>
  <c r="S83" i="34"/>
  <c r="S84" i="34"/>
  <c r="S85" i="34"/>
  <c r="S86" i="34"/>
  <c r="S87" i="34"/>
  <c r="S88" i="34"/>
  <c r="S89" i="34"/>
  <c r="S90" i="34"/>
  <c r="S91" i="34"/>
  <c r="S92" i="34"/>
  <c r="S93" i="34"/>
  <c r="S94" i="34"/>
  <c r="S95" i="34"/>
  <c r="S96" i="34"/>
  <c r="S97" i="34"/>
  <c r="S98" i="34"/>
  <c r="S99" i="34"/>
  <c r="S100" i="34"/>
  <c r="S101" i="34"/>
  <c r="S102" i="34"/>
  <c r="S103" i="34"/>
  <c r="S104" i="34"/>
  <c r="S105" i="34"/>
  <c r="S106" i="34"/>
  <c r="S107" i="34"/>
  <c r="S108" i="34"/>
  <c r="S109" i="34"/>
  <c r="S110" i="34"/>
  <c r="S111" i="34"/>
  <c r="S112" i="34"/>
  <c r="S113" i="34"/>
  <c r="S114" i="34"/>
  <c r="S115" i="34"/>
  <c r="S116" i="34"/>
  <c r="S117" i="34"/>
  <c r="S118" i="34"/>
  <c r="S119" i="34"/>
  <c r="S120" i="34"/>
  <c r="S121" i="34"/>
  <c r="S122" i="34"/>
  <c r="S123" i="34"/>
  <c r="S124" i="34"/>
  <c r="S125" i="34"/>
  <c r="S126" i="34"/>
  <c r="S127" i="34"/>
  <c r="S128" i="34"/>
  <c r="S129" i="34"/>
  <c r="S130" i="34"/>
  <c r="S131" i="34"/>
  <c r="S132" i="34"/>
  <c r="S133" i="34"/>
  <c r="S134" i="34"/>
  <c r="S135" i="34"/>
  <c r="S136" i="34"/>
  <c r="S137" i="34"/>
  <c r="S138" i="34"/>
  <c r="S139" i="34"/>
  <c r="S140" i="34"/>
  <c r="S141" i="34"/>
  <c r="S142" i="34"/>
  <c r="S143" i="34"/>
  <c r="S144" i="34"/>
  <c r="S145" i="34"/>
  <c r="S146" i="34"/>
  <c r="S147" i="34"/>
  <c r="S148" i="34"/>
  <c r="S149" i="34"/>
  <c r="S150" i="34"/>
  <c r="S151" i="34"/>
  <c r="S152" i="34"/>
  <c r="S153" i="34"/>
  <c r="S154" i="34"/>
  <c r="S155" i="34"/>
  <c r="S156" i="34"/>
  <c r="S157" i="34"/>
  <c r="S158" i="34"/>
  <c r="S159" i="34"/>
  <c r="S160" i="34"/>
  <c r="S161" i="34"/>
  <c r="S162" i="34"/>
  <c r="S163" i="34"/>
  <c r="S164" i="34"/>
  <c r="S165" i="34"/>
  <c r="S166" i="34"/>
  <c r="S167" i="34"/>
  <c r="S168" i="34"/>
  <c r="S169" i="34"/>
  <c r="S170" i="34"/>
  <c r="S171" i="34"/>
  <c r="S172" i="34"/>
  <c r="S173" i="34"/>
  <c r="S174" i="34"/>
  <c r="S175" i="34"/>
  <c r="S176" i="34"/>
  <c r="S177" i="34"/>
  <c r="S178" i="34"/>
  <c r="S179" i="34"/>
  <c r="S180" i="34"/>
  <c r="S181" i="34"/>
  <c r="S182" i="34"/>
  <c r="S183" i="34"/>
  <c r="S184" i="34"/>
  <c r="S185" i="34"/>
  <c r="S186" i="34"/>
  <c r="S187" i="34"/>
  <c r="S188" i="34"/>
  <c r="S189" i="34"/>
  <c r="S190" i="34"/>
  <c r="S191" i="34"/>
  <c r="S192" i="34"/>
  <c r="S193" i="34"/>
  <c r="S194" i="34"/>
  <c r="S195" i="34"/>
  <c r="S196" i="34"/>
  <c r="S197" i="34"/>
  <c r="S198" i="34"/>
  <c r="S199" i="34"/>
  <c r="S200" i="34"/>
  <c r="S201" i="34"/>
  <c r="S202" i="34"/>
  <c r="S203" i="34"/>
  <c r="S204" i="34"/>
  <c r="S205" i="34"/>
  <c r="S206" i="34"/>
  <c r="S207" i="34"/>
  <c r="S208" i="34"/>
  <c r="S209" i="34"/>
  <c r="S210" i="34"/>
  <c r="S211" i="34"/>
  <c r="S212" i="34"/>
  <c r="S213" i="34"/>
  <c r="S214" i="34"/>
  <c r="S215" i="34"/>
  <c r="S216" i="34"/>
  <c r="S217" i="34"/>
  <c r="S218" i="34"/>
  <c r="S219" i="34"/>
  <c r="S220" i="34"/>
  <c r="S221" i="34"/>
  <c r="S222" i="34"/>
  <c r="S223" i="34"/>
  <c r="S224" i="34"/>
  <c r="S225" i="34"/>
  <c r="S226" i="34"/>
  <c r="S227" i="34"/>
  <c r="S228" i="34"/>
  <c r="S229" i="34"/>
  <c r="S230" i="34"/>
  <c r="S231" i="34"/>
  <c r="S232" i="34"/>
  <c r="S233" i="34"/>
  <c r="S234" i="34"/>
  <c r="S235" i="34"/>
  <c r="S236" i="34"/>
  <c r="S237" i="34"/>
  <c r="S238" i="34"/>
  <c r="S239" i="34"/>
  <c r="S240" i="34"/>
  <c r="S241" i="34"/>
  <c r="S242" i="34"/>
  <c r="S243" i="34"/>
  <c r="S244" i="34"/>
  <c r="S245" i="34"/>
  <c r="S246" i="34"/>
  <c r="S247" i="34"/>
  <c r="S248" i="34"/>
  <c r="S249" i="34"/>
  <c r="S250" i="34"/>
  <c r="S251" i="34"/>
  <c r="S252" i="34"/>
  <c r="S253" i="34"/>
  <c r="S254" i="34"/>
  <c r="S255" i="34"/>
  <c r="S256" i="34"/>
  <c r="S257" i="34"/>
  <c r="S258" i="34"/>
  <c r="S259" i="34"/>
  <c r="S260" i="34"/>
  <c r="S261" i="34"/>
  <c r="S262" i="34"/>
  <c r="S263" i="34"/>
  <c r="S264" i="34"/>
  <c r="S265" i="34"/>
  <c r="S266" i="34"/>
  <c r="S267" i="34"/>
  <c r="S268" i="34"/>
  <c r="S269" i="34"/>
  <c r="S270" i="34"/>
  <c r="S271" i="34"/>
  <c r="S272" i="34"/>
  <c r="S273" i="34"/>
  <c r="S274" i="34"/>
  <c r="S275" i="34"/>
  <c r="S276" i="34"/>
  <c r="S277" i="34"/>
  <c r="S278" i="34"/>
  <c r="S279" i="34"/>
  <c r="S280" i="34"/>
  <c r="S281" i="34"/>
  <c r="S282" i="34"/>
  <c r="S283" i="34"/>
  <c r="S284" i="34"/>
  <c r="S285" i="34"/>
  <c r="S286" i="34"/>
  <c r="S287" i="34"/>
  <c r="S288" i="34"/>
  <c r="S289" i="34"/>
  <c r="S290" i="34"/>
  <c r="S291" i="34"/>
  <c r="S292" i="34"/>
  <c r="S293" i="34"/>
  <c r="S294" i="34"/>
  <c r="S295" i="34"/>
  <c r="S296" i="34"/>
  <c r="S297" i="34"/>
  <c r="S298" i="34"/>
  <c r="S299" i="34"/>
  <c r="S300" i="34"/>
  <c r="S301" i="34"/>
  <c r="S302" i="34"/>
  <c r="S303" i="34"/>
  <c r="S304" i="34"/>
  <c r="S305" i="34"/>
  <c r="S306" i="34"/>
  <c r="S307" i="34"/>
  <c r="S308" i="34"/>
  <c r="S309" i="34"/>
  <c r="S310" i="34"/>
  <c r="S311" i="34"/>
  <c r="S312" i="34"/>
  <c r="S313" i="34"/>
  <c r="S314" i="34"/>
  <c r="S315" i="34"/>
  <c r="S316" i="34"/>
  <c r="S317" i="34"/>
  <c r="S318" i="34"/>
  <c r="S319" i="34"/>
  <c r="S320" i="34"/>
  <c r="S321" i="34"/>
  <c r="S322" i="34"/>
  <c r="S323" i="34"/>
  <c r="S324" i="34"/>
  <c r="S325" i="34"/>
  <c r="S326" i="34"/>
  <c r="S327" i="34"/>
  <c r="S328" i="34"/>
  <c r="S329" i="34"/>
  <c r="S330" i="34"/>
  <c r="S331" i="34"/>
  <c r="S337" i="34"/>
  <c r="S338" i="34"/>
  <c r="S339" i="34"/>
  <c r="S340" i="34"/>
  <c r="S346" i="34"/>
  <c r="S347" i="34"/>
  <c r="S348" i="34"/>
  <c r="S349" i="34"/>
  <c r="S357" i="34"/>
  <c r="S358" i="34"/>
  <c r="S364" i="34"/>
  <c r="S365" i="34"/>
  <c r="S366" i="34"/>
  <c r="S367" i="34"/>
  <c r="S375" i="34"/>
  <c r="S376" i="34"/>
  <c r="S383" i="34"/>
  <c r="L2" i="34"/>
  <c r="L7" i="34"/>
  <c r="L4" i="34"/>
  <c r="L5" i="34"/>
  <c r="L6"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6" i="34"/>
  <c r="L327" i="34"/>
  <c r="L328" i="34"/>
  <c r="L329" i="34"/>
  <c r="L330" i="34"/>
  <c r="L331" i="34"/>
  <c r="L337" i="34"/>
  <c r="L338" i="34"/>
  <c r="L339" i="34"/>
  <c r="L340" i="34"/>
  <c r="L346" i="34"/>
  <c r="L347" i="34"/>
  <c r="L348" i="34"/>
  <c r="L349" i="34"/>
  <c r="L357" i="34"/>
  <c r="L358" i="34"/>
  <c r="L364" i="34"/>
  <c r="L365" i="34"/>
  <c r="L366" i="34"/>
  <c r="L367" i="34"/>
  <c r="L375" i="34"/>
  <c r="L376" i="34"/>
  <c r="L383" i="34"/>
  <c r="R292" i="34"/>
  <c r="R312" i="34"/>
  <c r="AF310" i="34"/>
  <c r="AM308" i="34"/>
  <c r="AF291" i="34"/>
  <c r="AF311" i="34"/>
  <c r="AM309" i="34"/>
  <c r="R306" i="34"/>
  <c r="AF292" i="34"/>
  <c r="AF312" i="34"/>
  <c r="AM310" i="34"/>
  <c r="R307" i="34"/>
  <c r="AF305" i="34"/>
  <c r="AF313" i="34"/>
  <c r="AM291" i="34"/>
  <c r="AM311" i="34"/>
  <c r="R313" i="34"/>
  <c r="R308" i="34"/>
  <c r="AF306" i="34"/>
  <c r="AM292" i="34"/>
  <c r="AM312" i="34"/>
  <c r="R305" i="34"/>
  <c r="R289" i="34"/>
  <c r="R309" i="34"/>
  <c r="AF307" i="34"/>
  <c r="AM305" i="34"/>
  <c r="AM313" i="34"/>
  <c r="R290" i="34"/>
  <c r="R310" i="34"/>
  <c r="AF308" i="34"/>
  <c r="AM306" i="34"/>
  <c r="R291" i="34"/>
  <c r="R311" i="34"/>
  <c r="AF309" i="34"/>
  <c r="AM307" i="34"/>
  <c r="Y310" i="34"/>
  <c r="Y308" i="34"/>
  <c r="Y309" i="34"/>
  <c r="Y307" i="34"/>
  <c r="Y291" i="34"/>
  <c r="Y306" i="34"/>
  <c r="Y292" i="34"/>
  <c r="Y313" i="34"/>
  <c r="Y312" i="34"/>
  <c r="Y305" i="34"/>
  <c r="Y311" i="34"/>
  <c r="K309" i="34"/>
  <c r="K291" i="34"/>
  <c r="K308" i="34"/>
  <c r="AT309" i="34"/>
  <c r="AT312" i="34"/>
  <c r="AT308" i="34"/>
  <c r="AT313" i="34"/>
  <c r="AT310" i="34"/>
  <c r="AT311" i="34"/>
  <c r="K305" i="34"/>
  <c r="K306" i="34"/>
  <c r="AT292" i="34"/>
  <c r="AT305" i="34"/>
  <c r="K310" i="34"/>
  <c r="AT306" i="34"/>
  <c r="K292" i="34"/>
  <c r="K307" i="34"/>
  <c r="K311" i="34"/>
  <c r="AT307" i="34"/>
  <c r="AT291" i="34"/>
  <c r="K312" i="34"/>
  <c r="K313" i="34"/>
  <c r="Y63" i="34" l="1"/>
  <c r="AF22" i="34"/>
  <c r="AF42" i="34"/>
  <c r="AM302" i="34"/>
  <c r="AM294" i="34"/>
  <c r="AM300" i="34"/>
  <c r="AM298" i="34"/>
  <c r="AM304" i="34"/>
  <c r="AM296" i="34"/>
  <c r="AF337" i="34"/>
  <c r="AF346" i="34"/>
  <c r="AF328" i="34"/>
  <c r="AF55" i="34"/>
  <c r="AF51" i="34"/>
  <c r="AF49" i="34"/>
  <c r="AF45" i="34"/>
  <c r="R336" i="34"/>
  <c r="R345" i="34"/>
  <c r="R354" i="34"/>
  <c r="Y68" i="34"/>
  <c r="Y92" i="34"/>
  <c r="Y122" i="34"/>
  <c r="Y152" i="34"/>
  <c r="Y290" i="34"/>
  <c r="Y289" i="34"/>
  <c r="AF290" i="34"/>
  <c r="AF289" i="34"/>
  <c r="AM290" i="34"/>
  <c r="AM289" i="34"/>
  <c r="AT289" i="34"/>
  <c r="AT290" i="34"/>
  <c r="AT301" i="34" l="1"/>
  <c r="AT293" i="34"/>
  <c r="AT299" i="34"/>
  <c r="AT297" i="34"/>
  <c r="AT303" i="34"/>
  <c r="AT295" i="34"/>
  <c r="AF329" i="34"/>
  <c r="AF338" i="34"/>
  <c r="AF347" i="34"/>
  <c r="Y93" i="34"/>
  <c r="Y123" i="34"/>
  <c r="Y153" i="34"/>
  <c r="Y69" i="34"/>
  <c r="AM52" i="34"/>
  <c r="AM50" i="34"/>
  <c r="AM46" i="34"/>
  <c r="AM56" i="34"/>
  <c r="AF330" i="34"/>
  <c r="AF339" i="34"/>
  <c r="AF348" i="34"/>
  <c r="Y64" i="34"/>
  <c r="K290" i="34"/>
  <c r="K289" i="34"/>
  <c r="Y94" i="34" l="1"/>
  <c r="Y124" i="34"/>
  <c r="Y154" i="34"/>
  <c r="Y70" i="34"/>
  <c r="AM41" i="34"/>
  <c r="AT41" i="34"/>
  <c r="AM328" i="34"/>
  <c r="AM337" i="34"/>
  <c r="AM346" i="34"/>
  <c r="AT21" i="34"/>
  <c r="AM21" i="34"/>
  <c r="Y66" i="34"/>
  <c r="AM51" i="34"/>
  <c r="AM49" i="34"/>
  <c r="AM55" i="34"/>
  <c r="AM45" i="34"/>
  <c r="AT300" i="34"/>
  <c r="AT298" i="34"/>
  <c r="AT304" i="34"/>
  <c r="AT296" i="34"/>
  <c r="AT302" i="34"/>
  <c r="AT294" i="34"/>
  <c r="AT46" i="34" l="1"/>
  <c r="AT50" i="34"/>
  <c r="AT56" i="34"/>
  <c r="AT52" i="34"/>
  <c r="AT328" i="34"/>
  <c r="AT337" i="34"/>
  <c r="AT346" i="34"/>
  <c r="AT22" i="34"/>
  <c r="AM22" i="34"/>
  <c r="AT42" i="34"/>
  <c r="AM42" i="34"/>
  <c r="AF65" i="34"/>
  <c r="Y125" i="34"/>
  <c r="Y155" i="34"/>
  <c r="Y95" i="34"/>
  <c r="Y71" i="34" l="1"/>
  <c r="AF63" i="34"/>
  <c r="Y126" i="34"/>
  <c r="Y156" i="34"/>
  <c r="Y72" i="34"/>
  <c r="Y96" i="34"/>
  <c r="AT49" i="34"/>
  <c r="AT45" i="34"/>
  <c r="AT55" i="34"/>
  <c r="AT51" i="34"/>
  <c r="AF151" i="34" l="1"/>
  <c r="AF67" i="34"/>
  <c r="AF91" i="34"/>
  <c r="AF121" i="34"/>
  <c r="K41" i="34"/>
  <c r="AF64" i="34"/>
  <c r="Y242" i="34"/>
  <c r="K42" i="34" l="1"/>
  <c r="AF66" i="34"/>
  <c r="AF152" i="34"/>
  <c r="AF68" i="34"/>
  <c r="AF92" i="34"/>
  <c r="AF122" i="34"/>
  <c r="AF69" i="34" l="1"/>
  <c r="AF93" i="34"/>
  <c r="AF123" i="34"/>
  <c r="AF153" i="34"/>
  <c r="AM65" i="34"/>
  <c r="AF70" i="34" l="1"/>
  <c r="AF94" i="34"/>
  <c r="AF124" i="34"/>
  <c r="AF154" i="34"/>
  <c r="AM63" i="34"/>
  <c r="AF95" i="34" l="1"/>
  <c r="AF125" i="34"/>
  <c r="AF155" i="34"/>
  <c r="AM64" i="34"/>
  <c r="AF96" i="34" l="1"/>
  <c r="AF126" i="34"/>
  <c r="AF156" i="34"/>
  <c r="AF72" i="34"/>
  <c r="AM66" i="34"/>
  <c r="AF71" i="34"/>
  <c r="AT65" i="34" l="1"/>
  <c r="AF242" i="34"/>
  <c r="AM151" i="34" l="1"/>
  <c r="AT151" i="34"/>
  <c r="AM91" i="34"/>
  <c r="AT91" i="34"/>
  <c r="AT121" i="34"/>
  <c r="AM121" i="34"/>
  <c r="AM67" i="34"/>
  <c r="AT67" i="34"/>
  <c r="AT63" i="34"/>
  <c r="AT122" i="34" l="1"/>
  <c r="AM122" i="34"/>
  <c r="AT66" i="34"/>
  <c r="AT64" i="34"/>
  <c r="AT68" i="34"/>
  <c r="AM68" i="34"/>
  <c r="AT152" i="34"/>
  <c r="AM152" i="34"/>
  <c r="AT92" i="34"/>
  <c r="AM92" i="34"/>
  <c r="AM123" i="34" l="1"/>
  <c r="AT123" i="34"/>
  <c r="AM93" i="34"/>
  <c r="AT93" i="34"/>
  <c r="AM69" i="34"/>
  <c r="AT69" i="34"/>
  <c r="AT153" i="34"/>
  <c r="AM153" i="34"/>
  <c r="AM154" i="34" l="1"/>
  <c r="AT154" i="34"/>
  <c r="AT124" i="34"/>
  <c r="AM124" i="34"/>
  <c r="AM94" i="34"/>
  <c r="AT94" i="34"/>
  <c r="AT70" i="34"/>
  <c r="AM70" i="34"/>
  <c r="AT71" i="34" l="1"/>
  <c r="AM71" i="34"/>
  <c r="AM155" i="34"/>
  <c r="AT155" i="34"/>
  <c r="AT125" i="34"/>
  <c r="AM125" i="34"/>
  <c r="AM95" i="34"/>
  <c r="AT95" i="34"/>
  <c r="AM96" i="34" l="1"/>
  <c r="AT96" i="34"/>
  <c r="AM126" i="34"/>
  <c r="AT126" i="34"/>
  <c r="AT72" i="34"/>
  <c r="AM72" i="34"/>
  <c r="AT242" i="34"/>
  <c r="AT156" i="34"/>
  <c r="AM156" i="34"/>
  <c r="AM242" i="34" l="1"/>
  <c r="K242" i="34" l="1"/>
  <c r="K263" i="34" l="1"/>
  <c r="K253"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tc={4B322A6F-01C9-4402-BE1C-8034C564F494}</author>
    <author>tc={F1372A2B-12E2-4896-95F4-046BDB15682B}</author>
  </authors>
  <commentList>
    <comment ref="C8" authorId="0" shapeId="0" xr:uid="{4B322A6F-01C9-4402-BE1C-8034C564F494}">
      <text>
        <t>[Comentario encadenado]
Su versión de Excel le permite leer este comentario encadenado; sin embargo, las ediciones que se apliquen se quitarán si el archivo se abre en una versión más reciente de Excel. Más información: https://go.microsoft.com/fwlink/?linkid=870924
Comentario:
    Promedio del VM pagado a la CCP por cada día hábil.</t>
      </text>
    </comment>
    <comment ref="C9" authorId="1" shapeId="0" xr:uid="{F1372A2B-12E2-4896-95F4-046BDB15682B}">
      <text>
        <t>[Comentario encadenado]
Su versión de Excel le permite leer este comentario encadenado; sin embargo, las ediciones que se apliquen se quitarán si el archivo se abre en una versión más reciente de Excel. Más información: https://go.microsoft.com/fwlink/?linkid=870924
Comentario:
    Máximo VM (Liquidación) pagada a la CCP.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Juan Osorio</author>
  </authors>
  <commentList>
    <comment ref="CV7" authorId="0" shapeId="0" xr:uid="{0568388A-9F02-4773-A653-59639E782F5A}">
      <text>
        <r>
          <rPr>
            <b/>
            <sz val="9"/>
            <color indexed="81"/>
            <rFont val="Tahoma"/>
            <family val="2"/>
          </rPr>
          <t>Juan Osorio:</t>
        </r>
        <r>
          <rPr>
            <sz val="9"/>
            <color indexed="81"/>
            <rFont val="Tahoma"/>
            <family val="2"/>
          </rPr>
          <t xml:space="preserve">
fluctuación asociada al repo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7F00E81-265A-405F-9368-A6AE7062E451}" keepAlive="1" name="Consulta - API KEY ALT" description="Conexión a la consulta 'API KEY ALT' en el libro." type="5" refreshedVersion="0" background="1">
    <dbPr connection="Provider=Microsoft.Mashup.OleDb.1;Data Source=$Workbook$;Location=&quot;API KEY ALT&quot;;Extended Properties=&quot;&quot;" command="SELECT * FROM [API KEY ALT]"/>
  </connection>
  <connection id="2" xr16:uid="{874DD6EF-2B9B-4FC4-8D21-A134E2D18EE5}" keepAlive="1" name="Consulta - ccp12_pqd" description="Conexión a la consulta 'ccp12_pqd' en el libro." type="5" refreshedVersion="8" background="1" saveData="1">
    <dbPr connection="Provider=Microsoft.Mashup.OleDb.1;Data Source=$Workbook$;Location=ccp12_pqd;Extended Properties=&quot;&quot;" command="SELECT * FROM [ccp12_pqd]"/>
  </connection>
</connections>
</file>

<file path=xl/metadata.xml><?xml version="1.0" encoding="utf-8"?>
<metadata xmlns="http://schemas.openxmlformats.org/spreadsheetml/2006/main" xmlns:xda="http://schemas.microsoft.com/office/spreadsheetml/2017/dynamicarray">
  <metadataTypes count="2">
    <metadataType name="XLMDX"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metadataStrings count="15">
    <s v="ThisWorkbookDataModel"/>
    <s v="[VOLPROD].[PRODUCTO_NOMBRE].&amp;[USDCOP SPOT]"/>
    <s v="[VOLPROD].[PRODUCTO_NOMBRE].&amp;[OTRO]"/>
    <s v="[VOLPROD].[PRODUCTO_NOMBRE].&amp;[SECURITY LENDING]"/>
    <s v="[VOLPROD].[PRODUCTO_NOMBRE].&amp;[REPOS]"/>
    <s v="[VOLPROD].[PRODUCTO_NOMBRE].&amp;[STOCK FUTURE]"/>
    <s v="[VOLPROD].[PRODUCTO_NOMBRE].&amp;[IRS]"/>
    <s v="[VOLPROD].[PRODUCTO_NOMBRE].&amp;[NDF FORWARD USDCOP]"/>
    <s v="[VOLPROD].[PRODUCTO_NOMBRE].&amp;[OIS IBR]"/>
    <s v="[VOLPROD].[PRODUCTO_NOMBRE].&amp;[USDCOP FUTURE]"/>
    <s v="[VOLPROD].[PRODUCTO_NOMBRE].&amp;[BUY SELL BACK]"/>
    <s v="[VOLPROD].[PRODUCTO_NOMBRE].&amp;[INDEX FUTURE]"/>
    <s v="[VOLPROD].[PRODUCTO_NOMBRE].&amp;[ENERGY FUTURE]"/>
    <s v="[VOLPROD].[PRODUCTO_NOMBRE].&amp;[USDCOP OPTIONS]"/>
    <s v="[VOLPROD].[PRODUCTO_NOMBRE].&amp;[SPOT MARKET]"/>
  </metadataStrings>
  <mdxMetadata count="14">
    <mdx n="0" f="m">
      <t c="1">
        <n x="1"/>
      </t>
    </mdx>
    <mdx n="0" f="m">
      <t c="1">
        <n x="2"/>
      </t>
    </mdx>
    <mdx n="0" f="m">
      <t c="1">
        <n x="3"/>
      </t>
    </mdx>
    <mdx n="0" f="m">
      <t c="1">
        <n x="4"/>
      </t>
    </mdx>
    <mdx n="0" f="m">
      <t c="1">
        <n x="5"/>
      </t>
    </mdx>
    <mdx n="0" f="m">
      <t c="1">
        <n x="6"/>
      </t>
    </mdx>
    <mdx n="0" f="m">
      <t c="1">
        <n x="7"/>
      </t>
    </mdx>
    <mdx n="0" f="m">
      <t c="1">
        <n x="8"/>
      </t>
    </mdx>
    <mdx n="0" f="m">
      <t c="1">
        <n x="9"/>
      </t>
    </mdx>
    <mdx n="0" f="m">
      <t c="1">
        <n x="10"/>
      </t>
    </mdx>
    <mdx n="0" f="m">
      <t c="1">
        <n x="11"/>
      </t>
    </mdx>
    <mdx n="0" f="m">
      <t c="1">
        <n x="12"/>
      </t>
    </mdx>
    <mdx n="0" f="m">
      <t c="1">
        <n x="13"/>
      </t>
    </mdx>
    <mdx n="0" f="m">
      <t c="1">
        <n x="14"/>
      </t>
    </mdx>
  </mdxMetadata>
  <futureMetadata name="XLDAPR" count="1">
    <bk>
      <extLst>
        <ext uri="{bdbb8cdc-fa1e-496e-a857-3c3f30c029c3}">
          <xda:dynamicArrayProperties fDynamic="1" fCollapsed="0"/>
        </ext>
      </extLst>
    </bk>
  </futureMetadata>
  <cellMetadata count="1">
    <bk>
      <rc t="2" v="0"/>
    </bk>
  </cell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<sst xmlns="http://schemas.openxmlformats.org/spreadsheetml/2006/main" count="16758" uniqueCount="805">
  <si>
    <t>ACTUALIZAR</t>
  </si>
  <si>
    <t>TABLA</t>
  </si>
  <si>
    <t>FECHA</t>
  </si>
  <si>
    <t>Trimestre</t>
  </si>
  <si>
    <t>FGC</t>
  </si>
  <si>
    <t>PA TIPO CUENTA</t>
  </si>
  <si>
    <t>CONCTR 5 FGC</t>
  </si>
  <si>
    <t>CONCTR 10 FGC</t>
  </si>
  <si>
    <t>GAR EXIGIDAS</t>
  </si>
  <si>
    <t>GAR DEPO</t>
  </si>
  <si>
    <t>PA PRODU</t>
  </si>
  <si>
    <t>RPE</t>
  </si>
  <si>
    <t>Valor</t>
  </si>
  <si>
    <t>tiempo</t>
  </si>
  <si>
    <t>fluct asociada al repo</t>
  </si>
  <si>
    <t>Repo Ultimo dia del Periodo</t>
  </si>
  <si>
    <t>Capital requirements for default fund exposures to CRCC  “Standardized Approach for Counterparty Credit Risk (SA-CCR)</t>
  </si>
  <si>
    <t xml:space="preserve">Key Summary Statistics </t>
  </si>
  <si>
    <t xml:space="preserve"> Derivatives</t>
  </si>
  <si>
    <t>Fixed Income</t>
  </si>
  <si>
    <t>Equity</t>
  </si>
  <si>
    <t>Swaps</t>
  </si>
  <si>
    <t>Fx Spot</t>
  </si>
  <si>
    <t>Unidad</t>
  </si>
  <si>
    <t>COP Mill</t>
  </si>
  <si>
    <t>N, Número de miembros compensadores</t>
  </si>
  <si>
    <t>DFCCP, CCP's recursos propios prefinanciados</t>
  </si>
  <si>
    <t>DFCM, Contribuciones a la garantía colectiva desembolsadas por todos los miembros liquidadores</t>
  </si>
  <si>
    <t>KCCP, Requerimiento de capital hipotético a la ECC</t>
  </si>
  <si>
    <t>C-factor = Max(KCCP*(DFi / (DFCCP+DFCM));8%*2%* DF i)</t>
  </si>
  <si>
    <t>KCMi si DFi = 1.000</t>
  </si>
  <si>
    <t>CCP12.PQD.Template.202011.v2</t>
  </si>
  <si>
    <t>CCP12 PQD Template Instructions:</t>
  </si>
  <si>
    <t>The CCP12 PQD Template serves as a standardized structure in order for Central Counterparties (CCPs) to populate their CPMI-IOSCO Public Quantitative Disclosures under a common format.</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</si>
  <si>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</si>
  <si>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</si>
  <si>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</si>
  <si>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Table5a:</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</si>
  <si>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Table1</t>
  </si>
  <si>
    <t>Table2</t>
  </si>
  <si>
    <t>Primary Columns</t>
  </si>
  <si>
    <t>6 data types</t>
  </si>
  <si>
    <t>All columns within the CCP12 PQD Template are custom formatted to the correct data format and display format.</t>
  </si>
  <si>
    <t>Column Fields</t>
  </si>
  <si>
    <t>Details</t>
  </si>
  <si>
    <t>Example</t>
  </si>
  <si>
    <t>Column Data Format</t>
  </si>
  <si>
    <t>Remarks(s)</t>
  </si>
  <si>
    <t>ReportDate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</si>
  <si>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</si>
  <si>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Date</t>
  </si>
  <si>
    <t>All dates should be in the format: YYYY-MM-DD</t>
  </si>
  <si>
    <t>ReportLevel</t>
  </si>
  <si>
    <t>Insert the top reporting level.</t>
  </si>
  <si>
    <t>"CCP"
"Clearing Service"
"Default Fund"</t>
  </si>
  <si>
    <t>Duration</t>
  </si>
  <si>
    <t>All durations should be in the format: HH:MM:SS
1 hour and 38 minutes equivalent to: 01:38:00</t>
  </si>
  <si>
    <t>Primarily for disclosure 17.3.1</t>
  </si>
  <si>
    <t>ReportLevelIdentifier</t>
  </si>
  <si>
    <t>Provide a report level identifier</t>
  </si>
  <si>
    <t>Number 0 d.p.</t>
  </si>
  <si>
    <t>All numbers 0 d.p.(s) should be whole numbers in the format: #</t>
  </si>
  <si>
    <t>Currency</t>
  </si>
  <si>
    <t>ISO 4217 Standards required for currency: https://www.iso.org/iso-4217-currency-codes.html</t>
  </si>
  <si>
    <t>"CNY", "EUR", "USD"</t>
  </si>
  <si>
    <t>Currency / Number 2 d.p.</t>
  </si>
  <si>
    <t>All currency or numbers 2 d.p.(s) should be in the format: #.##</t>
  </si>
  <si>
    <t>Please ensure that only numbers are placed in these fields. Currency symbols and/or text should not be in these fields.</t>
  </si>
  <si>
    <t>Percentage 2 d.p.</t>
  </si>
  <si>
    <t>All percentages 2 d.p.(s) should be in a decimal format: #.##%</t>
  </si>
  <si>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</si>
  <si>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Text</t>
  </si>
  <si>
    <t>All text should be limited to a maximum of 255 characters, where possible.</t>
  </si>
  <si>
    <t>Cover 2</t>
  </si>
  <si>
    <t>HTML links are classed as text. Please ensure the full HTML link is provided in the format "https://…", rather than text with embedded hyperlinks.</t>
  </si>
  <si>
    <t>Table3a</t>
  </si>
  <si>
    <t>Table3b</t>
  </si>
  <si>
    <t>PQDs in CSV Format:</t>
  </si>
  <si>
    <t>►</t>
  </si>
  <si>
    <t>PQDs in CSV Format (Cont.)</t>
  </si>
  <si>
    <t>CSV - Universal Filname Convention for Exported CSV files:</t>
  </si>
  <si>
    <t>(1) Exporting the XLSX workbook to individual CSV files:</t>
  </si>
  <si>
    <t>For members who populate this XLSX template and then export to CSV (Via manual or automated processes), it is advised that "CSV (Comma Delimited)" is selected as the exported file type. (See Figure A, below).</t>
  </si>
  <si>
    <t>AggregateDataFile Naming:</t>
  </si>
  <si>
    <r>
      <rPr>
        <b/>
        <sz val="10"/>
        <color rgb="FFFF0000"/>
        <rFont val="Calibri"/>
        <family val="2"/>
        <scheme val="minor"/>
      </rPr>
      <t>"CCP</t>
    </r>
    <r>
      <rPr>
        <b/>
        <sz val="10"/>
        <color theme="1"/>
        <rFont val="Calibri"/>
        <family val="2"/>
        <scheme val="minor"/>
      </rPr>
      <t>_AggregateDataFile_YYYYQ#.csv"</t>
    </r>
  </si>
  <si>
    <t>Example:</t>
  </si>
  <si>
    <r>
      <rPr>
        <b/>
        <sz val="10"/>
        <color rgb="FFFF0000"/>
        <rFont val="Calibri"/>
        <family val="2"/>
        <scheme val="minor"/>
      </rPr>
      <t>"CCP</t>
    </r>
    <r>
      <rPr>
        <b/>
        <sz val="10"/>
        <color theme="1"/>
        <rFont val="Calibri"/>
        <family val="2"/>
        <scheme val="minor"/>
      </rPr>
      <t>_AggregateDataFile_2020Q1"</t>
    </r>
  </si>
  <si>
    <t>(2) Place all CSV files into a single ZIP file:</t>
  </si>
  <si>
    <t>Ensure that all the individual CSV files are correctly named and placed into a ZIP file.</t>
  </si>
  <si>
    <t>DataFile Naming:</t>
  </si>
  <si>
    <r>
      <rPr>
        <b/>
        <sz val="10"/>
        <color rgb="FFFF0000"/>
        <rFont val="Calibri"/>
        <family val="2"/>
        <scheme val="minor"/>
      </rPr>
      <t>"CCP</t>
    </r>
    <r>
      <rPr>
        <b/>
        <sz val="10"/>
        <color theme="1"/>
        <rFont val="Calibri"/>
        <family val="2"/>
        <scheme val="minor"/>
      </rPr>
      <t>_DataFile_##_#_YYYYQ#.csv"</t>
    </r>
  </si>
  <si>
    <t>(3) ZIP filename notation:</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</si>
  <si>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</si>
  <si>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color rgb="FFFF0000"/>
        <rFont val="Calibri"/>
        <family val="2"/>
        <scheme val="minor"/>
      </rPr>
      <t>"CCP</t>
    </r>
    <r>
      <rPr>
        <b/>
        <sz val="10"/>
        <color theme="1"/>
        <rFont val="Calibri"/>
        <family val="2"/>
        <scheme val="minor"/>
      </rPr>
      <t>_DataFile_4_3_2020Q1.csv"</t>
    </r>
  </si>
  <si>
    <t>Each sheet within this workbook should be exported as CSV.</t>
  </si>
  <si>
    <r>
      <t>"</t>
    </r>
    <r>
      <rPr>
        <sz val="10"/>
        <color rgb="FFFF0000"/>
        <rFont val="Calibri"/>
        <family val="2"/>
        <scheme val="minor"/>
      </rPr>
      <t>CCP</t>
    </r>
    <r>
      <rPr>
        <sz val="10"/>
        <color theme="1"/>
        <rFont val="Calibri"/>
        <family val="2"/>
        <scheme val="minor"/>
      </rPr>
      <t>" should represent the CCP mnemonic.</t>
    </r>
  </si>
  <si>
    <t>Table4</t>
  </si>
  <si>
    <t>PQDs in XLSX Format:</t>
  </si>
  <si>
    <t>XLSX - Universal Filename Convention for this XLSX Workbook:</t>
  </si>
  <si>
    <t>XLSX File Naming:</t>
  </si>
  <si>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</si>
  <si>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</si>
  <si>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Sheetname notation:</t>
  </si>
  <si>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</si>
  <si>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Table5a</t>
  </si>
  <si>
    <t>Additional Notes</t>
  </si>
  <si>
    <t>1. CCPs can choose to generate separate files per Clearing Service if this is easier for their implementation</t>
  </si>
  <si>
    <t>2. CCPs can choose to include all historical PQD data in their PQDs from previous years/quarters OR PQD data just for the current quarter.</t>
  </si>
  <si>
    <t>3. Decimal separator (Radix point) should be a decimal point (excluding commas) i.e. one million = 1000000.00. 
Round to the relevant decimal point; and do not truncate.</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</si>
  <si>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</si>
  <si>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</si>
  <si>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</si>
  <si>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</si>
  <si>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Table5b</t>
  </si>
  <si>
    <t>Special Cases:</t>
  </si>
  <si>
    <t>4.1.9</t>
  </si>
  <si>
    <t>In most cases this is a numeric figure 2 d.p., however, this can also be a text field if the CCP holds the data externally on their website within a PDF document. The full "https://" link should be provided</t>
  </si>
  <si>
    <t>4.4.2</t>
  </si>
  <si>
    <t>In most cases this is a numeric figure 2 d.p., however, this can also be a text field if, for example: the CCP splits by House/Client</t>
  </si>
  <si>
    <t>Disclosure#</t>
  </si>
  <si>
    <t>DisclosureTitle</t>
  </si>
  <si>
    <t>Reference</t>
  </si>
  <si>
    <t>DisclosureDescription</t>
  </si>
  <si>
    <t>DescriptionValues</t>
  </si>
  <si>
    <t>DataType</t>
  </si>
  <si>
    <t>DataFile</t>
  </si>
  <si>
    <t>ReportingFrequency</t>
  </si>
  <si>
    <t>Total value of default resources 
(excluding initial and retained variation margin), split by clearing service if default funds are segregated by clearing service</t>
  </si>
  <si>
    <t>4.1.1</t>
  </si>
  <si>
    <t>Prefunded - Own Capital Before; 
Reported as at quarter end</t>
  </si>
  <si>
    <t>N/A</t>
  </si>
  <si>
    <t>Numeric 2dp, Currency</t>
  </si>
  <si>
    <t>AggregatedDataFile</t>
  </si>
  <si>
    <t>Quarter end</t>
  </si>
  <si>
    <t>4.1.2</t>
  </si>
  <si>
    <t>Prefunded - Own Capital Alongside; 
Reported as at quarter end</t>
  </si>
  <si>
    <t>4.1.3</t>
  </si>
  <si>
    <t>Prefunded - Own Capital After; 
Reported as at quarter end</t>
  </si>
  <si>
    <t>4.1.4</t>
  </si>
  <si>
    <t>Prefunded - Aggregate Participant Contributions - Required; 
Reported as at quarter end</t>
  </si>
  <si>
    <t>4.1.5</t>
  </si>
  <si>
    <t>Prefunded - Aggregate Participant Contributions - Post-Haircut Posted; 
Reported as at quarter end</t>
  </si>
  <si>
    <t>4.1.6</t>
  </si>
  <si>
    <t>Prefunded - Other; 
Reported as at quarter end</t>
  </si>
  <si>
    <t>4.1.7</t>
  </si>
  <si>
    <t>Committed - Own/parent funds that are committed to address a participant default (or round of participant defaults); 
Reported as at quarter end</t>
  </si>
  <si>
    <t>4.1.8</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</si>
  <si>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</si>
  <si>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</si>
  <si>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4.1.10</t>
  </si>
  <si>
    <t>Committed - Other; 
Reported as at quarter end</t>
  </si>
  <si>
    <t>Kccp</t>
  </si>
  <si>
    <t>4.2.1</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</si>
  <si>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</si>
  <si>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</si>
  <si>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</si>
  <si>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4.3.1</t>
  </si>
  <si>
    <t>Cash deposited at a central bank of issue of the currency concerned;
Reported as at quarter end; Pre-Haircut and Post-Haircut</t>
  </si>
  <si>
    <t>PreHaircut
PostHaircut</t>
  </si>
  <si>
    <t>DataFile_4_3</t>
  </si>
  <si>
    <t>4.3.2</t>
  </si>
  <si>
    <t xml:space="preserve">Cash deposited at other central banks;
Reported as at quarter end; Pre-Haircut and Post-Haircut
</t>
  </si>
  <si>
    <t>4.3.3</t>
  </si>
  <si>
    <t xml:space="preserve">Secured cash deposited at commercial banks (including reverse repo);
Reported as at quarter end; Pre-Haircut and Post-Haircut
</t>
  </si>
  <si>
    <t>4.3.4</t>
  </si>
  <si>
    <t>Unsecured cash deposited at commercial banks;
Reported as at quarter end; Pre-Haircut and Post-Haircut</t>
  </si>
  <si>
    <t>4.3.5</t>
  </si>
  <si>
    <t>Non-Cash Sovereign Government Bonds - Domestic;
Reported as at quarter end; Pre-Haircut and Post-Haircut</t>
  </si>
  <si>
    <t>4.3.6</t>
  </si>
  <si>
    <t xml:space="preserve">Non-Cash Sovereign Government Bonds - Other;
Reported as at quarter end; Pre-Haircut and Post-Haircut
</t>
  </si>
  <si>
    <t>4.3.7</t>
  </si>
  <si>
    <t xml:space="preserve">Non-Cash Agency Bonds;
Reported as at quarter end; Pre-Haircut and Post-Haircut
</t>
  </si>
  <si>
    <t>4.3.8</t>
  </si>
  <si>
    <t xml:space="preserve">Non-Cash State/municipal bonds;
Reported as at quarter end; Pre-Haircut and Post-Haircut
</t>
  </si>
  <si>
    <t>4.3.9</t>
  </si>
  <si>
    <t xml:space="preserve">Non-Cash Corporate bonds;
Reported as at quarter end; Pre-Haircut and Post-Haircut
</t>
  </si>
  <si>
    <t>4.3.10</t>
  </si>
  <si>
    <t>Non-Cash Equities;
Reported as at quarter end; Pre-Haircut and Post-Haircut</t>
  </si>
  <si>
    <t>4.3.11</t>
  </si>
  <si>
    <t xml:space="preserve">Non-Cash Commodities - Gold; 
Reported as at quarter end; Pre-Haircut and Post-Haircut
</t>
  </si>
  <si>
    <t>4.3.12</t>
  </si>
  <si>
    <t>Non-Cash Commodities - Other;
Reported as at quarter end;  Pre-Haircut and Post-Haircut</t>
  </si>
  <si>
    <t>4.3.13</t>
  </si>
  <si>
    <t>Non-Cash Commodities - Mutual Funds / UCITs;
Reported as at quarter end; Pre-Haircut and Post-Haircut</t>
  </si>
  <si>
    <t>4.3.14</t>
  </si>
  <si>
    <t xml:space="preserve">Non-Cash Commodities - Other;
Reported as at quarter end;  Pre-Haircut and Post-Haircut
</t>
  </si>
  <si>
    <t>Value of pre-funded default resources (excluding initial and retained variation margin) held for each clearing service, in total</t>
  </si>
  <si>
    <t>4.3.15</t>
  </si>
  <si>
    <t>In total.
Reported as at quarter end;  Pre-Haircut and Post-Haircut</t>
  </si>
  <si>
    <t>Credit Risk Disclosures</t>
  </si>
  <si>
    <t>4.4.1</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</si>
  <si>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</si>
  <si>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</si>
  <si>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4.4.3</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</si>
  <si>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</si>
  <si>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</si>
  <si>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DataFile_4_4a</t>
  </si>
  <si>
    <t>Quarterly, 12 month span</t>
  </si>
  <si>
    <t>4.4.4</t>
  </si>
  <si>
    <t>Report the number of business days, if any, on which the above amount (4.4.3) exceeded actual pre-funded default resources (in excess of initial margin).</t>
  </si>
  <si>
    <t>Numeric 0dp</t>
  </si>
  <si>
    <t>4.4.5</t>
  </si>
  <si>
    <t>The amount in 4.4.3 which exceeded actual pre-funded default resources (in excess of initial margin)</t>
  </si>
  <si>
    <t xml:space="preserve">AmountExceeded </t>
  </si>
  <si>
    <t>DataFile_4_4b</t>
  </si>
  <si>
    <t>4.4.6</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</si>
  <si>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</si>
  <si>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4.4.7</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</si>
  <si>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</si>
  <si>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4.4.8</t>
  </si>
  <si>
    <t>Number of business days, if any, on which the above amount (4.4.6) exceeded actual pre-funded default resources (in excess of initial margin) and by how much.</t>
  </si>
  <si>
    <t>4.4.9</t>
  </si>
  <si>
    <t xml:space="preserve">The amount in 4.4.6 which exceeded actual pre-funded default resources (in excess of initial margin)
</t>
  </si>
  <si>
    <t>AmountExceeded</t>
  </si>
  <si>
    <t>4.4.10</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</si>
  <si>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</si>
  <si>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</si>
  <si>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5.1.1</t>
  </si>
  <si>
    <t>Assets eligible as initial margin and the respective haircuts applied</t>
  </si>
  <si>
    <t>Ad-Hoc</t>
  </si>
  <si>
    <t>Assets Eligible for pre-funded participant contributions to the default resources, and the respective haircuts applied (if different from 5.1)</t>
  </si>
  <si>
    <t>5.2.1</t>
  </si>
  <si>
    <t>Results of testing of haircuts</t>
  </si>
  <si>
    <t>5.3.1</t>
  </si>
  <si>
    <t>Confidence interval targeted through the calculation of haircuts</t>
  </si>
  <si>
    <t>Numeric 2dp, %</t>
  </si>
  <si>
    <t>5.3.2</t>
  </si>
  <si>
    <t>Assumed holding/liquidation period for the assets accepted</t>
  </si>
  <si>
    <t>5.3.3</t>
  </si>
  <si>
    <t>Look-back period used for testing the haircuts (number of days)</t>
  </si>
  <si>
    <t>5.3.4</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</si>
  <si>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</si>
  <si>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</si>
  <si>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</si>
  <si>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6.1.1</t>
  </si>
  <si>
    <t>Total initial margin required split by house, client gross, client net and 
total(if not segregated);</t>
  </si>
  <si>
    <t>House_Net
Client_Gross
Client_Net
Total</t>
  </si>
  <si>
    <t>DataFile_6_1</t>
  </si>
  <si>
    <t>For each clearing service, total initial margin held, split by house and client</t>
  </si>
  <si>
    <t>6.2.1</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</si>
  <si>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</si>
  <si>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</si>
  <si>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DataFile_6_2</t>
  </si>
  <si>
    <t>6.2.2</t>
  </si>
  <si>
    <t>Cash deposited at other central banks; Total split by House and Client; Pre-Haircut and Post-Haircut</t>
  </si>
  <si>
    <t>6.2.3</t>
  </si>
  <si>
    <t xml:space="preserve">Secured cash deposited at commercial banks (including reverse repo); Total split by House and Client; Pre-Haircut and Post-Haircut
</t>
  </si>
  <si>
    <t>6.2.4</t>
  </si>
  <si>
    <t>Unsecured cash deposited at commercial banks; Total split by House and Client; Pre-Haircut and Post Hair-cut</t>
  </si>
  <si>
    <t>6.2.5</t>
  </si>
  <si>
    <t>Non-Cash Sovereign Government Bonds - Domestic; Total split by House and Client;Pre-Haircut and Post Hair-cut</t>
  </si>
  <si>
    <t>6.2.6</t>
  </si>
  <si>
    <t xml:space="preserve">Non-Cash Sovereign Government Bonds - Other; Total split by House and Client;Pre-Haircut and Post Hair-cut
</t>
  </si>
  <si>
    <t>6.2.7</t>
  </si>
  <si>
    <t>Non-Cash Agency Bonds; Total split by House and Client;Pre-Haircut and Post Hair-cut</t>
  </si>
  <si>
    <t>6.2.8</t>
  </si>
  <si>
    <t>Non-Cash State/municipal bonds; Total split by House and Client; Pre-Haircut and Post Hair-cut</t>
  </si>
  <si>
    <t>6.2.9</t>
  </si>
  <si>
    <t>Non-Cash Corporate bonds; Total split by House and Client; Pre-Haircut and Post Hair-cut</t>
  </si>
  <si>
    <t>6.2.10</t>
  </si>
  <si>
    <t>Non-Cash Equities;
Total split by House and Client; Pre-Haircut and Post-Haircut</t>
  </si>
  <si>
    <t>6.2.11</t>
  </si>
  <si>
    <t>Non-Cash Commodities - Gold;
Total split by House and Client; Pre-Haircut and Post-Haircut</t>
  </si>
  <si>
    <t>6.2.12</t>
  </si>
  <si>
    <t>Non-Cash Commodities - Other; Total split by House and Client; Pre-Haircut and Post Hair-cut</t>
  </si>
  <si>
    <t>6.2.13</t>
  </si>
  <si>
    <t>Non-Cash  - Mutual Funds / UCITs; Total split by House and Client; Pre-Haircut and Post Hair-cut</t>
  </si>
  <si>
    <t>6.2.14</t>
  </si>
  <si>
    <t>Non-Cash  - Other; Total split by House and Client; Pre-Haircut and Post Hair-cut</t>
  </si>
  <si>
    <t>6.2.15</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</si>
  <si>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</si>
  <si>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</si>
  <si>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</si>
  <si>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6.3.1</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</si>
  <si>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</si>
  <si>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</si>
  <si>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6.4.1</t>
  </si>
  <si>
    <t>Type of IM Model</t>
  </si>
  <si>
    <t>6.4.2</t>
  </si>
  <si>
    <t>Type of IM Model Change Effective Date</t>
  </si>
  <si>
    <t>ISO 8601 Date Format YYYY-MM-DD</t>
  </si>
  <si>
    <t>6.4.3</t>
  </si>
  <si>
    <t>IM Model Name</t>
  </si>
  <si>
    <t>6.4.4</t>
  </si>
  <si>
    <t>IM Model Name Change Effective Date</t>
  </si>
  <si>
    <t>6.4.5</t>
  </si>
  <si>
    <t>Single Tailed Confidence Level</t>
  </si>
  <si>
    <t>6.4.6</t>
  </si>
  <si>
    <t>Single Tailed Confidence Level Change Effective Date</t>
  </si>
  <si>
    <t>6.4.7</t>
  </si>
  <si>
    <t>Look Back Period</t>
  </si>
  <si>
    <t>6.4.8</t>
  </si>
  <si>
    <t>Look Back Period Change Effective Date</t>
  </si>
  <si>
    <t>6.4.9</t>
  </si>
  <si>
    <t>Adjustments</t>
  </si>
  <si>
    <t>6.4.10</t>
  </si>
  <si>
    <t>Adjustments Change Effective Date</t>
  </si>
  <si>
    <t>6.4.11</t>
  </si>
  <si>
    <t>Close Out Period (days)</t>
  </si>
  <si>
    <t>6.4.12</t>
  </si>
  <si>
    <t>Close out period change Effective Date</t>
  </si>
  <si>
    <t>6.4.13</t>
  </si>
  <si>
    <t>IM Rates Link</t>
  </si>
  <si>
    <t>6.4.14</t>
  </si>
  <si>
    <t>Frequency of Parameter Review</t>
  </si>
  <si>
    <t>6.4.15</t>
  </si>
  <si>
    <t>Frequency of Parameter Review Change Effective Date</t>
  </si>
  <si>
    <t>Results of back-testing of initial margin. At a minimum, this should include, for each clearing service and each initial margin model applied to that clearing service</t>
  </si>
  <si>
    <t>6.5.1.1</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</si>
  <si>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</si>
  <si>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</si>
  <si>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6.5.1.2</t>
  </si>
  <si>
    <t>Frequency of daily back-testing result measurements.</t>
  </si>
  <si>
    <t>6.5.1.3</t>
  </si>
  <si>
    <t>Time of daily back-testing result if measured  once a day.</t>
  </si>
  <si>
    <t>6.5.2</t>
  </si>
  <si>
    <t>Number of observations</t>
  </si>
  <si>
    <t>6.5.3</t>
  </si>
  <si>
    <t>Achieved coverage level</t>
  </si>
  <si>
    <t>6.5.4</t>
  </si>
  <si>
    <t>Where breaches of initial margin coverage (as defined in 6.5(a)) have occurred, report on size of uncovered exposure; Peak size</t>
  </si>
  <si>
    <t>6.5.5</t>
  </si>
  <si>
    <t>Where breaches of initial margin coverage (as defined in 6.5(a)) have occurred, report on size of uncovered exposure; Average Size</t>
  </si>
  <si>
    <t>Average Total Variation Margin Paid to the CCP by participants each business day</t>
    <phoneticPr fontId="0" type="noConversion"/>
  </si>
  <si>
    <t>6.6.1</t>
  </si>
  <si>
    <t>Maximum total variation margin paid to the CCP on any given business day over the period</t>
  </si>
  <si>
    <t>6.7.1</t>
  </si>
  <si>
    <t>Maximum aggregate initial margin call on any given business day over the period</t>
  </si>
  <si>
    <t>6.8.1</t>
  </si>
  <si>
    <t>Liquidity Risk</t>
  </si>
  <si>
    <t>7.1.1</t>
  </si>
  <si>
    <t>State whether the clearing service maintains sufficient liquid resources to 'Cover 1' or 'Cover 2'.</t>
  </si>
  <si>
    <t>7.1.2</t>
  </si>
  <si>
    <t>Size and composition of qualifying liquid resources for each clearing service; (a) Cash deposited at a central bank of issue of the currency concerned</t>
  </si>
  <si>
    <t>SizeAndCompositionOfQualifyingLiquidResources</t>
  </si>
  <si>
    <t>DataFile_7_1</t>
  </si>
  <si>
    <t>7.1.3</t>
  </si>
  <si>
    <t>Size and composition of qualifying liquid resources for each clearing service; (b) Cash deposited at other central banks</t>
  </si>
  <si>
    <t>7.1.4</t>
  </si>
  <si>
    <t>Size and composition of qualifying liquid resources for each clearing service; (c) Secured cash deposited at commercial banks (including reverse repo)</t>
  </si>
  <si>
    <t>7.1.5</t>
  </si>
  <si>
    <t>Size and composition of qualifying liquid resources for each clearing service; (d) Unsecured cash deposited at commercial banks</t>
  </si>
  <si>
    <t>7.1.6</t>
  </si>
  <si>
    <t>Size and composition of qualifying liquid resources for each clearing service; (e) secured committed lines of credit (ie those for which collateral/security will be provided by the CCP if drawn) including committed foreign exchange swaps and committed repos</t>
  </si>
  <si>
    <t>7.1.7</t>
  </si>
  <si>
    <t>Size and composition of qualifying liquid resources for each clearing service; (f) unsecured committed lines of credit (ie which the CCP may draw without providing collateral/security)</t>
  </si>
  <si>
    <t>7.1.8</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</si>
  <si>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</si>
  <si>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7.1.9</t>
  </si>
  <si>
    <t>Size and composition of qualifying liquid resources for each clearing service; (h) other</t>
  </si>
  <si>
    <t>7.1.10</t>
  </si>
  <si>
    <t>State whether the CCP has routine access to central bank liquidity or facilities.</t>
  </si>
  <si>
    <t>7.1.11</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</si>
  <si>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</si>
  <si>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</si>
  <si>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7.2.1</t>
  </si>
  <si>
    <t>Size and composition of any supplementary liquidity risk resources for each clearing service above those qualifying liquid resources in 7.1</t>
  </si>
  <si>
    <t>7.3.1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</si>
  <si>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</si>
  <si>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</si>
  <si>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DataFile_7_3</t>
  </si>
  <si>
    <t>7.3.2</t>
  </si>
  <si>
    <t>Report the number of business days, if any, on which the above amount exceeded its qualifying liquid  resources (identified as in 7.1, and available at the point the breach occurred), and by how much.; 
No. of days in quarter</t>
  </si>
  <si>
    <t>7.3.3</t>
  </si>
  <si>
    <t>Number of business days, if any, on which the above amount exceeded its qualifying liquid  resources (identified as in 7.1, and available at the point the breach occurred), and by how much; Amount of excess on each day</t>
  </si>
  <si>
    <t>DataFile_7_3a</t>
  </si>
  <si>
    <t>7.3.4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</si>
  <si>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</si>
  <si>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7.3.5</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</si>
  <si>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</si>
  <si>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7.3.6</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</si>
  <si>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</si>
  <si>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</si>
  <si>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DataFile_7_3b</t>
  </si>
  <si>
    <t>7.3.7</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</si>
  <si>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</si>
  <si>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</si>
  <si>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12.1.1</t>
  </si>
  <si>
    <t>Percentage of settlements by value effected using a DvP settlement mechanism</t>
  </si>
  <si>
    <t>12.1.2</t>
  </si>
  <si>
    <t>Percentage of settlements by value effected using a DvD settlement mechanism</t>
  </si>
  <si>
    <t>12.1.3</t>
  </si>
  <si>
    <t>Percentage of settlements by value effected using a PvP settlement mechanism</t>
  </si>
  <si>
    <t>Percentage of settlements by volume effected using a DvP, DvD or PvP settlement mechanism</t>
  </si>
  <si>
    <t>12.2.1</t>
  </si>
  <si>
    <t>Percentage of settlements by volume effected using a DvP settlement mechanism</t>
  </si>
  <si>
    <t>12.2.2</t>
  </si>
  <si>
    <t>Percentage of settlements by volume effected using a DvD settlement mechanism</t>
  </si>
  <si>
    <t>12.2.3</t>
  </si>
  <si>
    <t>Percentage of settlements by volume effected using a PvP settlement mechanism</t>
  </si>
  <si>
    <t>quantitative information related to defaults</t>
  </si>
  <si>
    <t>13.1.1</t>
  </si>
  <si>
    <t>Quantitative information related to defaults; Amount of loss versus amount of initial margin</t>
  </si>
  <si>
    <t>Ad-hoc</t>
  </si>
  <si>
    <t>13.1.2</t>
  </si>
  <si>
    <t>Quantitative information related to defaults; Amount of other financial resources used to cover losses</t>
  </si>
  <si>
    <t>13.1.3.1</t>
  </si>
  <si>
    <t>Quantitative information related to defaults; Proportion of client positions closed-out</t>
  </si>
  <si>
    <t>13.1.3.2</t>
  </si>
  <si>
    <t>Quantitative information related to defaults; Proportion of client positions ported</t>
  </si>
  <si>
    <t>-</t>
  </si>
  <si>
    <t>13.1.4</t>
  </si>
  <si>
    <t>Quantitative information related to defaults; Appropriate references to other published material related to the defaults</t>
  </si>
  <si>
    <t>Total Client Positions held as a share of notional values cleared or of the settlement value of securities transactions</t>
  </si>
  <si>
    <t>14.1.1</t>
  </si>
  <si>
    <t>Total Client Positions held in individually segregated accounts</t>
  </si>
  <si>
    <t>14.1.2</t>
  </si>
  <si>
    <t>Total Client Positions held in omnibus client-only accounts, other than LSOC accounts</t>
  </si>
  <si>
    <t>14.1.3</t>
  </si>
  <si>
    <t>Total Client Positions held in legally segregated but operationally comingled (LSOC) accounts</t>
  </si>
  <si>
    <t>14.1.4</t>
  </si>
  <si>
    <t>Total Client Positions held in comingled house and client accounts</t>
  </si>
  <si>
    <t>General business risk</t>
  </si>
  <si>
    <t>15.1.1</t>
  </si>
  <si>
    <t>Value of liquid net assets funded by equity</t>
  </si>
  <si>
    <t xml:space="preserve">Annual </t>
  </si>
  <si>
    <t>15.1.2</t>
  </si>
  <si>
    <t>Six months of current operating expenses</t>
  </si>
  <si>
    <t>General business risk; Financial Disclosures</t>
  </si>
  <si>
    <t>15.2.1</t>
  </si>
  <si>
    <t>Total Revenue</t>
  </si>
  <si>
    <t>15.2.2</t>
  </si>
  <si>
    <t>Total Expenditure</t>
  </si>
  <si>
    <t>15.2.3</t>
  </si>
  <si>
    <t>Profits</t>
  </si>
  <si>
    <t>15.2.4</t>
  </si>
  <si>
    <t>Total Assets</t>
  </si>
  <si>
    <t>15.2.5</t>
  </si>
  <si>
    <t>Total Liabilities</t>
  </si>
  <si>
    <t>15.2.6</t>
  </si>
  <si>
    <t>Explain if collateral posted by clearing participants is held on or off the CCP's balance sheet</t>
  </si>
  <si>
    <t>15.2.7</t>
  </si>
  <si>
    <t>Additional items as necessary</t>
  </si>
  <si>
    <t>General business risk; Income breakdown</t>
  </si>
  <si>
    <t>15.3.1</t>
  </si>
  <si>
    <t>Percentage of total income that comes from fees related to provision of clearing services</t>
  </si>
  <si>
    <t>15.3.2</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</si>
  <si>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</si>
  <si>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</si>
  <si>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16.1.1</t>
  </si>
  <si>
    <t xml:space="preserve">Total cash (but not securities) received from participants, regardless of the form in which it is held, deposited or invested, received as initial margin </t>
  </si>
  <si>
    <t>16.1.2</t>
  </si>
  <si>
    <t>Total cash (but not securities) received from participants, regardless of the form in which it is held, deposited or invested, received as default fund contribution</t>
  </si>
  <si>
    <t>How total cash received from participants (16.1) is held/deposited/invested, including;</t>
  </si>
  <si>
    <t>16.2.1</t>
  </si>
  <si>
    <t>Percentage of total participant cash held as cash deposits (including through reverse repo)</t>
  </si>
  <si>
    <t>16.2.2</t>
  </si>
  <si>
    <t>Percentage of total participant cash held as cash deposits (including through reverse repo); as cash deposits at central banks of issue of the currency deposited</t>
  </si>
  <si>
    <t>16.2.3</t>
  </si>
  <si>
    <t>Percentage of total participant cash held as cash deposits (including through reverse repo); as cash deposits at other central banks</t>
  </si>
  <si>
    <t>16.2.4</t>
  </si>
  <si>
    <t>Percentage of total participant cash held as cash deposits (including through reverse repo); as cash deposits at commercial banks (Secured, including through reverse repo)</t>
  </si>
  <si>
    <t>16.2.5</t>
  </si>
  <si>
    <t>Percentage of total participant cash held as cash deposits (including through reverse repo); as cash deposits at commercial banks (Unsecured)</t>
  </si>
  <si>
    <t>16.2.6</t>
  </si>
  <si>
    <t>Percentage of total participant cash held as cash deposits (including through reverse repo); in money market funds</t>
  </si>
  <si>
    <t>16.2.7</t>
  </si>
  <si>
    <t>Percentage of total participant cash held as cash deposits (including through reverse repo); in other forms</t>
  </si>
  <si>
    <t>16.2.8</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</si>
  <si>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</si>
  <si>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</si>
  <si>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DataFile_16_2</t>
  </si>
  <si>
    <t>16.2.9</t>
  </si>
  <si>
    <t>Percentage of total participant cash held as cash deposits (including through reverse repo); weighted average maturity of these cash deposits (including reverse repo) and money market funds</t>
  </si>
  <si>
    <t>Numeric 2dp</t>
    <phoneticPr fontId="0" type="noConversion"/>
  </si>
  <si>
    <t>16.2.10</t>
  </si>
  <si>
    <t>Percentage of total participant cash invested in securities; Domestic sovereign government bonds</t>
  </si>
  <si>
    <t>16.2.11</t>
  </si>
  <si>
    <t>Percentage of total participant cash invested in securities; Other sovereign government bonds</t>
  </si>
  <si>
    <t>16.2.12</t>
  </si>
  <si>
    <t>Percentage of total participant cash invested in securities; Agency Bonds</t>
  </si>
  <si>
    <t>16.2.13</t>
  </si>
  <si>
    <t>Percentage of total participant cash invested in securities; State/municipal bonds</t>
  </si>
  <si>
    <t>16.2.14</t>
  </si>
  <si>
    <t>Percentage of total participant cash invested in securities; Other instruments</t>
  </si>
  <si>
    <t>16.2.15</t>
  </si>
  <si>
    <t>Percentage of total participant cash invested in securities; percentage split by currency of these securities; Specify local currency in comments;</t>
  </si>
  <si>
    <t>USD
EUR
GBP</t>
  </si>
  <si>
    <t>16.2.16</t>
  </si>
  <si>
    <t>Weighted average maturity of securities</t>
  </si>
  <si>
    <t>16.2.17</t>
  </si>
  <si>
    <t>Provide an estimate of the risk on the investment portfolio (excluding central bank and commercial bank deposits) (99% one-day VaR, or equivalent)</t>
  </si>
  <si>
    <t>16.2.18</t>
  </si>
  <si>
    <t>State if the CCP investment policy sets a limit on the proportion of the investment portfolio that may be allocated to a single counterparty, and the size of that limit.</t>
  </si>
  <si>
    <t>16.2.19</t>
  </si>
  <si>
    <t>State the number of times over the previous quarter in which this limit has been exceeded.</t>
  </si>
  <si>
    <t>16.2.20</t>
  </si>
  <si>
    <t>Percentage of total participant cash held as securities.</t>
  </si>
  <si>
    <t>Rehypothecation of participant assets (ie non-cash)</t>
  </si>
  <si>
    <t>16.3.1</t>
  </si>
  <si>
    <t>Total value of participant non-cash rehypothecated (Initial margin)</t>
  </si>
  <si>
    <t>16.3.2</t>
  </si>
  <si>
    <t>Total value of participant non-cash rehypothecated (Default fund)</t>
  </si>
  <si>
    <t>16.3.3</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</si>
  <si>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</si>
  <si>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</si>
  <si>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DataFile_16_3</t>
  </si>
  <si>
    <t>16.3.4</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</si>
  <si>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</si>
  <si>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</si>
  <si>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17.1.1</t>
  </si>
  <si>
    <t>Actual availability of the core system(s) over the previous twelve month period</t>
  </si>
  <si>
    <t>17.2.1</t>
  </si>
  <si>
    <t>Total number  of failures</t>
  </si>
  <si>
    <t>17.3.1</t>
  </si>
  <si>
    <t>Total number of failures and duration affecting the core system(s) involved in clearing over the previous twelve month period.</t>
  </si>
  <si>
    <t>DurationofFailure</t>
  </si>
  <si>
    <t>UTC Time Format - Duration: HH:MM:SS</t>
  </si>
  <si>
    <t>DataFile_17_3</t>
  </si>
  <si>
    <t>Recovery time objective(s)</t>
  </si>
  <si>
    <t>17.4.1</t>
  </si>
  <si>
    <t>Recovery time objective(s) (e.g. within two hours)</t>
  </si>
  <si>
    <t>Number of clearing members, by clearing service</t>
  </si>
  <si>
    <t>18.1.1.1</t>
  </si>
  <si>
    <t>Number of general clearing members</t>
  </si>
  <si>
    <t>18.1.1.2</t>
  </si>
  <si>
    <t>Number of direct clearing members</t>
  </si>
  <si>
    <t>18.1.1.3</t>
  </si>
  <si>
    <t>Number of others category (Describe in comments)</t>
  </si>
  <si>
    <t>18.1.2.1</t>
  </si>
  <si>
    <t>Number of central bank participants</t>
  </si>
  <si>
    <t>18.1.2.2</t>
  </si>
  <si>
    <t>Number of CCP participants</t>
  </si>
  <si>
    <t>18.1.2.3</t>
  </si>
  <si>
    <t>Number of bank participants</t>
  </si>
  <si>
    <t>18.1.2.4</t>
  </si>
  <si>
    <t>Number of other participants (Describe in comments)</t>
  </si>
  <si>
    <t>18.1.3.1</t>
  </si>
  <si>
    <t>Number of domestic participants</t>
  </si>
  <si>
    <t>18.1.3.2</t>
  </si>
  <si>
    <t>Number of foreign participants</t>
  </si>
  <si>
    <t>Open Position Concentration</t>
  </si>
  <si>
    <t>18.2.1</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</si>
  <si>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</si>
  <si>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</si>
  <si>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DataFile_18_2</t>
  </si>
  <si>
    <t>18.2.2</t>
  </si>
  <si>
    <t>For each clearing service with 25 or more members; Percentage of open positions held by the largest five clearing members, including both house and client, in aggregate; Average and Peak over the quarter</t>
  </si>
  <si>
    <t>18.2.3</t>
  </si>
  <si>
    <t>For each clearing service with 25 or more members; Percentage of open positions held by the largest ten clearing members, including both house and client, in aggregate; Average and Peak over the quarter</t>
  </si>
  <si>
    <t>Initial Margin Concentration</t>
  </si>
  <si>
    <t>18.3.1</t>
  </si>
  <si>
    <t>For each clearing service with ten or more members, but fewer than 25 members; Percentage of initial margin posted by the largest five clearing members, including both house and client, in aggregate; Average and Peak over the quarter</t>
  </si>
  <si>
    <t>18.3.2</t>
  </si>
  <si>
    <t xml:space="preserve">For each clearing service with 25 or more members; Percentage of initial margin posted by the largest five clearing members, including both house and client, in aggregate; Average and Peak over the quarter
</t>
  </si>
  <si>
    <t>18.3.3</t>
  </si>
  <si>
    <t>For each clearing service with 25 or more members; Percentage of initial margin posted by the largest ten clearing members, including both house and client, in aggregate; Average and Peak over the quarter</t>
  </si>
  <si>
    <t>Segregated Default Fund Concentration</t>
  </si>
  <si>
    <t>18.4.1</t>
  </si>
  <si>
    <t>For each segregated default fund with ten or more members, but fewer than 25 members; Percentage of participant contributions to the default fund contributed by largest five clearing members in aggregate</t>
  </si>
  <si>
    <t>18.4.2</t>
  </si>
  <si>
    <t>For each segregated default fund with 25 or more members; Percentage of participant contributions to the default fund contributed by largest five clearing members in aggregate</t>
  </si>
  <si>
    <t>18.4.3</t>
  </si>
  <si>
    <t>For each segregated default fund with 25 or more members; Percentage of participant contributions to the default fund contributed by largest ten clearing members in aggregate</t>
  </si>
  <si>
    <t>Tiered participation arrangements, measures of concentration of client clearing</t>
  </si>
  <si>
    <t>19.1.1</t>
  </si>
  <si>
    <t>Number of clients (if known)</t>
  </si>
  <si>
    <t>19.1.2</t>
  </si>
  <si>
    <t>Number of direct members that clear for clients</t>
  </si>
  <si>
    <t>19.1.3.1</t>
  </si>
  <si>
    <t>Percent of client transactions attributable to the top five clearing members (if CCP has 10+ clearing members) - Peak</t>
  </si>
  <si>
    <t>19.1.3.2</t>
  </si>
  <si>
    <t>Percent of client transactions attributable to the top five clearing members (if CCP has 10+ clearing members) - Average</t>
  </si>
  <si>
    <t>19.1.4.1</t>
  </si>
  <si>
    <t>Percent of client transactions attributable to the top ten clearing members (if CCP has 25+ clearing members) - Peak</t>
  </si>
  <si>
    <t>19.1.4.2</t>
  </si>
  <si>
    <t>Percent of client transactions attributable to the top ten clearing members (if CCP has 25+ clearing members) - Average</t>
  </si>
  <si>
    <t>FMI Links, Value of Trades</t>
  </si>
  <si>
    <t>20.1.1</t>
  </si>
  <si>
    <t>Value of trades cleared through each link – as a share of total trade values/total notional values cleared</t>
  </si>
  <si>
    <t>DataFile_20a</t>
  </si>
  <si>
    <t>Quarter End</t>
  </si>
  <si>
    <t>FMI Links, Initial Margin or equivalent financial resources provided</t>
  </si>
  <si>
    <t>20.2.1</t>
  </si>
  <si>
    <t>Initial margin or equivalent financial resources provided to each linked CCP by the CCP to cover the potential future exposure of the linked CCP on contracts cleared across link</t>
  </si>
  <si>
    <t>FMI Links, Initial Margin or equivalent financial resources collected</t>
  </si>
  <si>
    <t>20.3.1</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</si>
  <si>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</si>
  <si>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</si>
  <si>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</si>
  <si>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20.4.1.1</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</si>
  <si>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</si>
  <si>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20.4.1.2</t>
  </si>
  <si>
    <t>Back-testing results frequency - state if measured intraday/continuously/once a day</t>
  </si>
  <si>
    <t>20.4.1.3</t>
  </si>
  <si>
    <t>If 20.4.1.2 is 'once a day' then the time of day measure is taken, otherwise blank</t>
  </si>
  <si>
    <t>20.4.2</t>
  </si>
  <si>
    <t>Number of observations (i.e. number of accounts multiplied by number of days covered in the back test); Intraday or Continuous or Once-a-day</t>
  </si>
  <si>
    <t>20.4.3</t>
  </si>
  <si>
    <t>FMI Links, Additional pre-funded financial resources provided to</t>
  </si>
  <si>
    <t>20.5.1.1</t>
  </si>
  <si>
    <t>Additional pre-funded financial resources (if any) beyond initial margin and equivalent financial resources provided to each linked CCP, that are available to the linked CCP to cover exposures to the CCP</t>
  </si>
  <si>
    <t>20.5.1.2</t>
  </si>
  <si>
    <t>Whether part of, additional to, or separate from the standard default fund</t>
  </si>
  <si>
    <t>FMI Links, Additional pre-funded financial resources collected from</t>
  </si>
  <si>
    <t>20.6.1.1</t>
  </si>
  <si>
    <t xml:space="preserve">Additional pre-funded financial resources (if any) beyond initial margin and equivalent financial resources collected from each linked CCP, that are available to the linked CCP to cover exposures to the CCP </t>
  </si>
  <si>
    <t>20.6.1.2</t>
  </si>
  <si>
    <t>FMI Links, Cross Margining</t>
  </si>
  <si>
    <t>20.7.1</t>
  </si>
  <si>
    <t>Value of trades subject to cross margining, by clearing service, as a percentage of total trade values/total notional values cleared</t>
  </si>
  <si>
    <t>20.7.2</t>
  </si>
  <si>
    <t>Reduction in total initial margin held by the CCP as a result of cross margining, as a percentage of total initial margin that would otherwise have been held.</t>
  </si>
  <si>
    <t>Disclosure of rules, key procedures, and market data; Average Daily Volumes</t>
  </si>
  <si>
    <t>23.1.1</t>
  </si>
  <si>
    <t>Average Daily Volumes by Asset Class, Instrument, CCY and Over-the-Counter(OTC) or Exchange Traded (ETD)</t>
  </si>
  <si>
    <t>OTC or ETD</t>
  </si>
  <si>
    <t>DataFile_23</t>
  </si>
  <si>
    <t>23.1.2</t>
  </si>
  <si>
    <t>Average Notional Value of trades cleared by Asset Class, CCY and Over-the-Counter(OTC) or Exchange Traded (ETD)</t>
  </si>
  <si>
    <t>Numeric 2dp, Currency</t>
    <phoneticPr fontId="0" type="noConversion"/>
  </si>
  <si>
    <t>Disclosure of rules, key procedures, and market data; Non-Yet-Settled</t>
  </si>
  <si>
    <t>23.2.1</t>
  </si>
  <si>
    <t>Gross notional outstanding/total settlement value of novated but not-yet settled securities transactions by Asset Class, Instrument, CCY and Over-the-Counter(OTC) or Exchange Traded (ETD)</t>
  </si>
  <si>
    <t>23.2.2</t>
  </si>
  <si>
    <t>Defines the Asset Class for volumes reported in Disclosure References 23.1.1,  23.1.2 and 23.2.1</t>
  </si>
  <si>
    <t>Asset Class:
IRS
CDS</t>
  </si>
  <si>
    <t>23.2.3</t>
  </si>
  <si>
    <t>Defines the Product Type for volumes reported in Disclosure References 23.1.1,  23.1.2 and 23.2.1</t>
  </si>
  <si>
    <t>Product Type:
Index
SingleNames
Forex</t>
  </si>
  <si>
    <t>23.2.4</t>
  </si>
  <si>
    <t>Defines the Product Code for volumes reported in Disclosure References 23.1.1,  23.1.2 and 23.2.1</t>
  </si>
  <si>
    <t>Product Code:</t>
  </si>
  <si>
    <t>Disclosure of rules, key procedures, and market data; Execution Facility</t>
  </si>
  <si>
    <t>23.3.1</t>
  </si>
  <si>
    <t xml:space="preserve">Average daily volumes submitted by Execution facility or matching/confirmation venue
</t>
  </si>
  <si>
    <t>&lt;ExecutionVenue&gt;</t>
  </si>
  <si>
    <t>DataFile_23_3</t>
  </si>
  <si>
    <t>23.3.2</t>
  </si>
  <si>
    <t>Notional contract values submitted by Execution facility or matching/confirmation venue</t>
  </si>
  <si>
    <t>DisclosureComments</t>
  </si>
  <si>
    <t>ChangesToPreviousReportingPeriods</t>
  </si>
  <si>
    <t xml:space="preserve">CRCC maintains an amount referred to as the Skin in the game. The amount of the corporate contribution is generally equal to 25% of the Company’s general business risk capital requirement. </t>
  </si>
  <si>
    <t>CRCC has a category of "non clearing member" which means that all the settlement of this Members must go trough a General Clearing Member</t>
  </si>
  <si>
    <t>Other includes Brokerage firms, Financial Corporations, Government Institution, Insurance Companies, Pension Funds Administrators</t>
  </si>
  <si>
    <t>RevisionDate</t>
  </si>
  <si>
    <t>PreviousData</t>
  </si>
  <si>
    <t>NewData</t>
  </si>
  <si>
    <t>RevisionComments</t>
  </si>
  <si>
    <t>Value had not been updated.</t>
  </si>
  <si>
    <t>Value had a typo</t>
  </si>
  <si>
    <t>ReportLevel1</t>
  </si>
  <si>
    <t>ReportLevelIdentifier1</t>
  </si>
  <si>
    <t>Currency1</t>
  </si>
  <si>
    <t>CCPLink1</t>
  </si>
  <si>
    <t>Description1</t>
  </si>
  <si>
    <t>Value1</t>
  </si>
  <si>
    <t>Comments1</t>
  </si>
  <si>
    <t>ReportLevel2</t>
  </si>
  <si>
    <t>ReportLevelIdentifier2</t>
  </si>
  <si>
    <t>Currency2</t>
  </si>
  <si>
    <t>CCPLink2</t>
  </si>
  <si>
    <t>Description2</t>
  </si>
  <si>
    <t>Value2</t>
  </si>
  <si>
    <t>Comments2</t>
  </si>
  <si>
    <t>ReportLevel3</t>
  </si>
  <si>
    <t>ReportLevelIdentifier3</t>
  </si>
  <si>
    <t>Currency3</t>
  </si>
  <si>
    <t>CCPLink3</t>
  </si>
  <si>
    <t>Description3</t>
  </si>
  <si>
    <t>Value3</t>
  </si>
  <si>
    <t>Comments3</t>
  </si>
  <si>
    <t>ReportLevel4</t>
  </si>
  <si>
    <t>ReportLevelIdentifier4</t>
  </si>
  <si>
    <t>Currency4</t>
  </si>
  <si>
    <t>CCPLink4</t>
  </si>
  <si>
    <t>Description4</t>
  </si>
  <si>
    <t>Value4</t>
  </si>
  <si>
    <t>Comments4</t>
  </si>
  <si>
    <t>ReportLevel5</t>
  </si>
  <si>
    <t>ReportLevelIdentifier5</t>
  </si>
  <si>
    <t>Currency5</t>
  </si>
  <si>
    <t>CCPLink5</t>
  </si>
  <si>
    <t>Description5</t>
  </si>
  <si>
    <t>Value5</t>
  </si>
  <si>
    <t>Comments5</t>
  </si>
  <si>
    <t>ReportLevel6</t>
  </si>
  <si>
    <t>ReportLevelIdentifier6</t>
  </si>
  <si>
    <t>Currency6</t>
  </si>
  <si>
    <t>CCPLink6</t>
  </si>
  <si>
    <t>Description6</t>
  </si>
  <si>
    <t>Value6</t>
  </si>
  <si>
    <t>Comments6</t>
  </si>
  <si>
    <t>Clearing Service</t>
  </si>
  <si>
    <t>CRCC_ALL</t>
  </si>
  <si>
    <t>COP</t>
  </si>
  <si>
    <t>reffers to the CRCC's skin in the game across all Segments</t>
  </si>
  <si>
    <t>CRCC_Financial Derivatives</t>
  </si>
  <si>
    <t>CRCC_Fixed Income</t>
  </si>
  <si>
    <t>CRCC_Equity</t>
  </si>
  <si>
    <t>CRCC_SWAPS</t>
  </si>
  <si>
    <t>CRCC_FX Spot</t>
  </si>
  <si>
    <t xml:space="preserve"> </t>
  </si>
  <si>
    <t>PreHaircut</t>
  </si>
  <si>
    <t>PostHaircut</t>
  </si>
  <si>
    <t>MeanAverageOverPrevious12Months</t>
  </si>
  <si>
    <t>PeakDayAmountInPrevious12Months</t>
  </si>
  <si>
    <t>Look-back period used for testing the haircuts</t>
  </si>
  <si>
    <t>Days</t>
  </si>
  <si>
    <t>Client_Gross</t>
  </si>
  <si>
    <t>Client_Net</t>
  </si>
  <si>
    <t>House_Net</t>
  </si>
  <si>
    <t>Total</t>
  </si>
  <si>
    <t>ClientIM_PostHaircut</t>
  </si>
  <si>
    <t>ClientIM_PreHaircut</t>
  </si>
  <si>
    <t>HouseIM_PostHaircut</t>
  </si>
  <si>
    <t>HouseIM_PreHaircut</t>
  </si>
  <si>
    <t>TotalIM_PostHaircut</t>
  </si>
  <si>
    <t>TotalIM_PreHaircut</t>
  </si>
  <si>
    <t>Average Total Variation Margin Paid to the CCP by participants each business day</t>
  </si>
  <si>
    <t>CCP</t>
  </si>
  <si>
    <t>SameDayPayment_Total</t>
  </si>
  <si>
    <t>MultiDayPayment</t>
  </si>
  <si>
    <t>IntraDayPayment_Total</t>
  </si>
  <si>
    <t>MultiDayPayment_Total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</si>
  <si>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</si>
  <si>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NumberOfDays_COP</t>
  </si>
  <si>
    <t>Percentage_COP</t>
  </si>
  <si>
    <t>days</t>
  </si>
  <si>
    <t>years</t>
  </si>
  <si>
    <t>1D_1W</t>
  </si>
  <si>
    <t>1M_1Y</t>
  </si>
  <si>
    <t>1W_1M</t>
  </si>
  <si>
    <t>1Y_2Y</t>
  </si>
  <si>
    <t>2Y+</t>
  </si>
  <si>
    <t>ON_1D</t>
  </si>
  <si>
    <t>DurationofFailure1</t>
  </si>
  <si>
    <t>DurationofFailure2</t>
  </si>
  <si>
    <t>DurationofFailure3</t>
  </si>
  <si>
    <t>DurationofFailure2 (If applicable)</t>
  </si>
  <si>
    <t>DurationofFailure3 (If applicable)</t>
  </si>
  <si>
    <t>AverageInQuarter</t>
  </si>
  <si>
    <t>PeakInQuarter</t>
  </si>
  <si>
    <t>OTC - Description
i.e. "OTC - Equities"</t>
  </si>
  <si>
    <t>ExecutionVenueName</t>
  </si>
  <si>
    <t>COVER 2</t>
  </si>
  <si>
    <t>article 2.5.1.4 Circular Única CRCC
https://www.camaraderiesgo.com/regulacion/regulacion-camara/</t>
  </si>
  <si>
    <t>SPAN</t>
  </si>
  <si>
    <t>MEFFCOM2</t>
  </si>
  <si>
    <t>99,5%</t>
  </si>
  <si>
    <t>2 days</t>
  </si>
  <si>
    <t>weekly</t>
  </si>
  <si>
    <t>Once a Day</t>
  </si>
  <si>
    <t>EOD</t>
  </si>
  <si>
    <t>article 3.5.3.1. Circular Única CRCC
https://www.camaraderiesgo.com/regulacion/regulacion-camara/</t>
  </si>
  <si>
    <t xml:space="preserve">article 4.5.3.1. Circular Única CRCC
https://www.camaraderiesgo.com/regulacion/regulacion-camara/
</t>
  </si>
  <si>
    <t>article 5.5.2.5. Circular Única CRCC
https://www.camaraderiesgo.com/regulacion/regulacion-camara/</t>
  </si>
  <si>
    <t>Expected Shortfall VaR 
and Historical VaR</t>
  </si>
  <si>
    <t>10 years</t>
  </si>
  <si>
    <t>5 days</t>
  </si>
  <si>
    <t>article 6.6.1.4. Circular Única CRCC
https://www.camaraderiesgo.com/regulacion/regulacion-camara/</t>
  </si>
  <si>
    <t>https://camaraderiesgo.com/wp-content/uploads/2023/07/Boletin-Informativo-034.pdf</t>
  </si>
  <si>
    <t>SAME AS IM MPOR</t>
  </si>
  <si>
    <t>1 YEAR</t>
  </si>
  <si>
    <t>Access to CCB intraday liquidity</t>
  </si>
  <si>
    <t>Cash collateral is held on balance sheet. 
Securities collateral is held off balance sheet</t>
  </si>
  <si>
    <t>article 1.6.5.13. Circular Única CRCC
https://www.camaraderiesgo.com/regulacion/regulacion-camara/</t>
  </si>
  <si>
    <t>Description</t>
  </si>
  <si>
    <t>CRCC_Fx Spot</t>
  </si>
  <si>
    <t>CRCC_All</t>
  </si>
  <si>
    <t>Core system</t>
  </si>
  <si>
    <t>CCPLink</t>
  </si>
  <si>
    <t>ETD</t>
  </si>
  <si>
    <t>OTC</t>
  </si>
  <si>
    <t>Equities</t>
  </si>
  <si>
    <t>IRS</t>
  </si>
  <si>
    <t>METRICA</t>
  </si>
  <si>
    <t>IDENTIFICADOR</t>
  </si>
  <si>
    <t>DESCRIPCION</t>
  </si>
  <si>
    <t>VALOR</t>
  </si>
  <si>
    <t>18.1.1</t>
  </si>
  <si>
    <t>18.3.1.1</t>
  </si>
  <si>
    <t>Equities-BUY SELL BACK</t>
  </si>
  <si>
    <t>Equities-SECURITY LENDING</t>
  </si>
  <si>
    <t>Equities-SPOT MARKET</t>
  </si>
  <si>
    <t>ETD-USDCOP SPOT</t>
  </si>
  <si>
    <t>ETD-BOND FUTURE</t>
  </si>
  <si>
    <t>ETD-ENERGY FUTURE</t>
  </si>
  <si>
    <t>OTC-NDF FORWARD USDCOP</t>
  </si>
  <si>
    <t>ETD-STOCK FUTURE</t>
  </si>
  <si>
    <t>ETD-USDCOP FUTURE</t>
  </si>
  <si>
    <t>ETD-USDCOP OPTIONS</t>
  </si>
  <si>
    <t>Fixed Income-REPOS</t>
  </si>
  <si>
    <t>BOND FUTURE</t>
  </si>
  <si>
    <t>INDEX FUTURE</t>
  </si>
  <si>
    <t>NDF FORWARD USDCOP</t>
  </si>
  <si>
    <t>OIS IBR</t>
  </si>
  <si>
    <t>STOCK FUTURE</t>
  </si>
  <si>
    <t>USDCOP FUTURE</t>
  </si>
  <si>
    <t>ENERGY FUTURE</t>
  </si>
  <si>
    <t>USDCOP OPTIONS</t>
  </si>
  <si>
    <t>OTRO</t>
  </si>
  <si>
    <t>REPOS</t>
  </si>
  <si>
    <t>SPOT MARKET</t>
  </si>
  <si>
    <t>BUY SELL BACK</t>
  </si>
  <si>
    <t>SECURITY LENDING</t>
  </si>
  <si>
    <t>USDCOP SPOT</t>
  </si>
  <si>
    <t>Value was fliped between 6.6.1 and 6.7.1</t>
  </si>
  <si>
    <t>5 years</t>
  </si>
  <si>
    <t>IRS-IRS</t>
  </si>
  <si>
    <t xml:space="preserve"> two hours</t>
  </si>
  <si>
    <t>OTC-OIS IBR</t>
  </si>
  <si>
    <t>ETD-INDEX FUTURE</t>
  </si>
  <si>
    <t>2026-Q2</t>
  </si>
  <si>
    <t>7 Failures / 7.5 hours in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</si>
</sst>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164" formatCode="_(* #,##0.00_);_(* \(#,##0.00\);_(* &quot;-&quot;??_);_(@_)"/>
    <numFmt numFmtId="165" formatCode="_(&quot;$&quot;* #,##0.00_);_(&quot;$&quot;* \(#,##0.00\);_(&quot;$&quot;* &quot;-&quot;??_);_(@_)"/>
    <numFmt numFmtId="166" formatCode="_(* #,##0_);_(* \(#,##0\);_(* &quot;-&quot;_);_(@_)"/>
    <numFmt numFmtId="167" formatCode="yyyy\-mm\-dd"/>
    <numFmt numFmtId="168" formatCode="0.00_)"/>
    <numFmt numFmtId="169" formatCode="@_)"/>
    <numFmt numFmtId="170" formatCode="0_)"/>
    <numFmt numFmtId="171" formatCode="0.00%_)"/>
    <numFmt numFmtId="172" formatCode="yyyy\-mm\-dd_)"/>
    <numFmt numFmtId="173" formatCode="[h]:mm:ss_)"/>
    <numFmt numFmtId="174" formatCode="0.000"/>
    <numFmt numFmtId="175" formatCode="0.000%"/>
    <numFmt numFmtId="176" formatCode="_-[$$-409]* #,##0.00_ ;_-[$$-409]* \-#,##0.00\ ;_-[$$-409]* &quot;-&quot;??_ ;_-@_ "/>
    <numFmt numFmtId="177" formatCode="_(* #,##0.0_);_(* \(#,##0.0\);_(* &quot;-&quot;??_);_(@_)"/>
    <numFmt numFmtId="178" formatCode="_(* #,##0_);_(* \(#,##0\);_(* &quot;-&quot;??_);_(@_)"/>
    <numFmt numFmtId="179" formatCode="_(* #,##0.000_);_(* \(#,##0.000\);_(* &quot;-&quot;??_);_(@_)"/>
    <numFmt numFmtId="180" formatCode="_(* #,##0.0000_);_(* \(#,##0.0000\);_(* &quot;-&quot;??_);_(@_)"/>
    <numFmt numFmtId="181" formatCode="_(* #,##0.00000_);_(* \(#,##0.00000\);_(* &quot;-&quot;??_);_(@_)"/>
    <numFmt numFmtId="182" formatCode="#,##0.0000000"/>
  </numFmts>
  <fonts count="50" x14ac:knownFonts="1">
    <font>
      <sz val="11"/>
      <color theme="1"/>
      <name val="Calibri"/>
      <family val="2"/>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sz val="11"/>
      <color theme="4" tint="0.39997558519241921"/>
      <name val="Calibri"/>
      <family val="2"/>
      <scheme val="minor"/>
    </font>
    <font>
      <b/>
      <i/>
      <sz val="11"/>
      <color rgb="FF0077C0"/>
      <name val="Calibri"/>
      <family val="2"/>
      <scheme val="minor"/>
    </font>
    <font>
      <u/>
      <sz val="11"/>
      <color theme="10"/>
      <name val="Calibri"/>
      <family val="2"/>
      <scheme val="minor"/>
    </font>
    <font>
      <sz val="9"/>
      <color indexed="81"/>
      <name val="Tahoma"/>
      <family val="2"/>
    </font>
    <font>
      <b/>
      <sz val="9"/>
      <color indexed="81"/>
      <name val="Tahoma"/>
      <family val="2"/>
    </font>
    <font>
      <b/>
      <sz val="15"/>
      <color theme="3"/>
      <name val="Calibri"/>
      <family val="2"/>
      <scheme val="minor"/>
    </font>
    <font>
      <sz val="10"/>
      <name val="Arial"/>
      <family val="2"/>
    </font>
    <font>
      <b/>
      <sz val="10"/>
      <color theme="0"/>
      <name val="Arial"/>
      <family val="2"/>
    </font>
    <font>
      <sz val="10"/>
      <color theme="4" tint="-0.499984740745262"/>
      <name val="Arial"/>
      <family val="2"/>
    </font>
    <font>
      <b/>
      <sz val="10"/>
      <color theme="4" tint="-0.499984740745262"/>
      <name val="Arial"/>
      <family val="2"/>
    </font>
    <font>
      <sz val="11"/>
      <color theme="0"/>
      <name val="Calibri"/>
      <family val="2"/>
      <scheme val="minor"/>
    </font>
    <font>
      <u/>
      <sz val="11"/>
      <color theme="1"/>
      <name val="Calibri"/>
      <family val="2"/>
      <scheme val="minor"/>
    </font>
  </fonts>
  <fills count="20">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4" tint="-0.499984740745262"/>
        <bgColor indexed="64"/>
      </patternFill>
    </fill>
    <fill>
      <patternFill patternType="solid">
        <fgColor theme="4" tint="-0.249977111117893"/>
        <bgColor indexed="64"/>
      </patternFill>
    </fill>
    <fill>
      <gradientFill degree="45">
        <stop position="0">
          <color theme="7" tint="0.80001220740379042"/>
        </stop>
        <stop position="1">
          <color theme="9" tint="0.80001220740379042"/>
        </stop>
      </gradient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ck">
        <color theme="4"/>
      </bottom>
      <diagonal/>
    </border>
    <border>
      <left style="thin">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diagonal/>
    </border>
    <border>
      <left style="thin">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s>
  <cellStyleXfs count="10">
    <xf numFmtId="0" fontId="0" fillId="0" borderId="0"/>
    <xf numFmtId="9" fontId="1" fillId="0" borderId="0" applyFont="0" applyFill="0" applyBorder="0" applyAlignment="0" applyProtection="0"/>
    <xf numFmtId="0" fontId="3" fillId="0" borderId="0"/>
    <xf numFmtId="0" fontId="4" fillId="0" borderId="0"/>
    <xf numFmtId="164" fontId="1" fillId="0" borderId="0" applyFont="0" applyFill="0" applyBorder="0" applyAlignment="0" applyProtection="0"/>
    <xf numFmtId="0" fontId="40" fillId="0" borderId="0" applyNumberFormat="0" applyFill="0" applyBorder="0" applyAlignment="0" applyProtection="0"/>
    <xf numFmtId="166" fontId="1" fillId="0" borderId="0" applyFont="0" applyFill="0" applyBorder="0" applyAlignment="0" applyProtection="0"/>
    <xf numFmtId="0" fontId="43" fillId="0" borderId="14" applyNumberFormat="0" applyFill="0" applyAlignment="0" applyProtection="0"/>
    <xf numFmtId="165" fontId="1" fillId="0" borderId="0" applyFont="0" applyFill="0" applyBorder="0" applyAlignment="0" applyProtection="0"/>
    <xf numFmtId="164" fontId="1" fillId="0" borderId="0" applyFont="0" applyFill="0" applyBorder="0" applyAlignment="0" applyProtection="0"/>
  </cellStyleXfs>
  <cellXfs count="241">
    <xf numFmtId="0" fontId="0" fillId="0" borderId="0" xfId="0"/>
    <xf numFmtId="0" fontId="0" fillId="0" borderId="0" xfId="0" applyAlignment="1">
      <alignment horizontal="left" vertical="top"/>
    </xf>
    <xf numFmtId="0" fontId="2" fillId="0" borderId="0" xfId="0" applyFont="1"/>
    <xf numFmtId="0" fontId="4"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16" fillId="0" borderId="0" xfId="0" applyFont="1"/>
    <xf numFmtId="168" fontId="17" fillId="0" borderId="0" xfId="0" applyNumberFormat="1" applyFont="1" applyAlignment="1">
      <alignment horizontal="left" vertical="top"/>
    </xf>
    <xf numFmtId="0" fontId="0" fillId="0" borderId="1" xfId="0" applyBorder="1" applyAlignment="1">
      <alignment horizontal="left" vertical="center"/>
    </xf>
    <xf numFmtId="0" fontId="0" fillId="0" borderId="0" xfId="0" applyAlignment="1">
      <alignment horizontal="left" vertical="center" wrapText="1"/>
    </xf>
    <xf numFmtId="49" fontId="0" fillId="0" borderId="0" xfId="0" applyNumberFormat="1" applyAlignment="1">
      <alignment horizontal="left" vertical="center"/>
    </xf>
    <xf numFmtId="0" fontId="20" fillId="3" borderId="1" xfId="0" applyFont="1" applyFill="1" applyBorder="1" applyAlignment="1">
      <alignment horizontal="left" vertical="center" wrapText="1"/>
    </xf>
    <xf numFmtId="0" fontId="20" fillId="3" borderId="1" xfId="0" applyFont="1" applyFill="1" applyBorder="1" applyAlignment="1">
      <alignment horizontal="left" vertical="center"/>
    </xf>
    <xf numFmtId="0" fontId="0" fillId="0" borderId="0" xfId="0" applyAlignment="1">
      <alignment horizontal="left" vertical="center"/>
    </xf>
    <xf numFmtId="167" fontId="20" fillId="3" borderId="0" xfId="0" applyNumberFormat="1" applyFont="1" applyFill="1" applyAlignment="1">
      <alignment horizontal="left" vertical="center"/>
    </xf>
    <xf numFmtId="0" fontId="20" fillId="3" borderId="0" xfId="0" applyFont="1" applyFill="1" applyAlignment="1">
      <alignment horizontal="left" vertical="center"/>
    </xf>
    <xf numFmtId="49" fontId="20" fillId="3" borderId="0" xfId="0" applyNumberFormat="1" applyFont="1" applyFill="1" applyAlignment="1">
      <alignment horizontal="left" vertical="center"/>
    </xf>
    <xf numFmtId="167" fontId="0" fillId="0" borderId="0" xfId="0" applyNumberFormat="1" applyAlignment="1">
      <alignment horizontal="left" vertical="center" wrapText="1"/>
    </xf>
    <xf numFmtId="167" fontId="0" fillId="0" borderId="0" xfId="0" applyNumberFormat="1" applyAlignment="1">
      <alignment horizontal="left" vertical="center"/>
    </xf>
    <xf numFmtId="0" fontId="12" fillId="2" borderId="2" xfId="0" applyFont="1" applyFill="1" applyBorder="1" applyAlignment="1">
      <alignment horizontal="left" vertical="center"/>
    </xf>
    <xf numFmtId="0" fontId="21" fillId="2"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4" fillId="7" borderId="0" xfId="0" applyFont="1" applyFill="1" applyAlignment="1">
      <alignment horizontal="left" vertical="top"/>
    </xf>
    <xf numFmtId="0" fontId="11" fillId="7" borderId="0" xfId="0" applyFont="1" applyFill="1" applyAlignment="1">
      <alignment horizontal="left" vertical="top"/>
    </xf>
    <xf numFmtId="0" fontId="18" fillId="7" borderId="0" xfId="0" applyFont="1" applyFill="1" applyAlignment="1">
      <alignment horizontal="left" vertical="top"/>
    </xf>
    <xf numFmtId="0" fontId="5" fillId="7" borderId="0" xfId="0" applyFont="1" applyFill="1" applyAlignment="1">
      <alignment horizontal="left" vertical="center" wrapText="1"/>
    </xf>
    <xf numFmtId="0" fontId="4" fillId="7" borderId="0" xfId="0" applyFont="1" applyFill="1" applyAlignment="1">
      <alignment horizontal="left" vertical="center"/>
    </xf>
    <xf numFmtId="0" fontId="7" fillId="7" borderId="0" xfId="0" applyFont="1" applyFill="1" applyAlignment="1">
      <alignment horizontal="left" vertical="center" wrapText="1"/>
    </xf>
    <xf numFmtId="0" fontId="7" fillId="7" borderId="0" xfId="0" applyFont="1" applyFill="1" applyAlignment="1">
      <alignment horizontal="left" vertical="center"/>
    </xf>
    <xf numFmtId="0" fontId="0" fillId="7" borderId="0" xfId="0" applyFill="1" applyAlignment="1">
      <alignment horizontal="left" vertical="center"/>
    </xf>
    <xf numFmtId="0" fontId="9" fillId="7" borderId="0" xfId="0" applyFont="1" applyFill="1" applyAlignment="1">
      <alignment horizontal="left" vertical="center" wrapText="1"/>
    </xf>
    <xf numFmtId="0" fontId="26" fillId="7" borderId="0" xfId="0" applyFont="1" applyFill="1" applyAlignment="1">
      <alignment horizontal="left" vertical="top"/>
    </xf>
    <xf numFmtId="0" fontId="28" fillId="7" borderId="0" xfId="0" applyFont="1" applyFill="1" applyAlignment="1">
      <alignment horizontal="center" vertical="center"/>
    </xf>
    <xf numFmtId="0" fontId="27" fillId="7" borderId="0" xfId="0" applyFont="1" applyFill="1" applyAlignment="1">
      <alignment horizontal="left" vertical="top"/>
    </xf>
    <xf numFmtId="2" fontId="0" fillId="7" borderId="0" xfId="0" applyNumberFormat="1" applyFill="1" applyAlignment="1">
      <alignment horizontal="left" vertical="top"/>
    </xf>
    <xf numFmtId="0" fontId="20" fillId="3" borderId="0" xfId="0" applyFont="1" applyFill="1" applyAlignment="1">
      <alignment horizontal="left" vertical="center" wrapText="1"/>
    </xf>
    <xf numFmtId="0" fontId="0" fillId="0" borderId="0" xfId="2" applyFont="1" applyAlignment="1">
      <alignment horizontal="left" vertical="center" wrapText="1"/>
    </xf>
    <xf numFmtId="0" fontId="17" fillId="0" borderId="0" xfId="0" applyFont="1" applyAlignment="1">
      <alignment horizontal="left" vertical="center"/>
    </xf>
    <xf numFmtId="0" fontId="0" fillId="0" borderId="0" xfId="3" applyFont="1" applyAlignment="1">
      <alignment horizontal="left" vertical="center" wrapText="1"/>
    </xf>
    <xf numFmtId="0" fontId="17" fillId="0" borderId="0" xfId="0" applyFont="1" applyAlignment="1">
      <alignment horizontal="left"/>
    </xf>
    <xf numFmtId="0" fontId="0" fillId="0" borderId="0" xfId="0" applyAlignment="1">
      <alignment horizontal="left"/>
    </xf>
    <xf numFmtId="0" fontId="30" fillId="7" borderId="0" xfId="0" applyFont="1" applyFill="1" applyAlignment="1">
      <alignment horizontal="right" vertical="top"/>
    </xf>
    <xf numFmtId="0" fontId="12" fillId="7" borderId="0" xfId="0" applyFont="1" applyFill="1" applyAlignment="1">
      <alignment horizontal="left" vertical="top"/>
    </xf>
    <xf numFmtId="0" fontId="33" fillId="7" borderId="0" xfId="0" applyFont="1" applyFill="1" applyAlignment="1">
      <alignment horizontal="left" vertical="center" wrapText="1"/>
    </xf>
    <xf numFmtId="0" fontId="22" fillId="2" borderId="4" xfId="0" applyFont="1" applyFill="1" applyBorder="1" applyAlignment="1">
      <alignment vertical="center"/>
    </xf>
    <xf numFmtId="0" fontId="4" fillId="2" borderId="3" xfId="0" applyFont="1" applyFill="1" applyBorder="1" applyAlignment="1">
      <alignment horizontal="left" vertical="top"/>
    </xf>
    <xf numFmtId="0" fontId="35" fillId="2" borderId="2" xfId="0" applyFont="1" applyFill="1" applyBorder="1" applyAlignment="1">
      <alignment vertical="center"/>
    </xf>
    <xf numFmtId="0" fontId="9" fillId="9" borderId="1" xfId="0" applyFont="1" applyFill="1" applyBorder="1" applyAlignment="1">
      <alignment horizontal="left" vertical="center" wrapText="1"/>
    </xf>
    <xf numFmtId="0" fontId="4" fillId="9" borderId="1" xfId="0" applyFont="1" applyFill="1" applyBorder="1" applyAlignment="1">
      <alignment horizontal="left" vertical="center" wrapText="1"/>
    </xf>
    <xf numFmtId="167" fontId="19" fillId="9" borderId="1" xfId="0" applyNumberFormat="1" applyFont="1" applyFill="1" applyBorder="1" applyAlignment="1">
      <alignment horizontal="center" vertical="center" wrapText="1"/>
    </xf>
    <xf numFmtId="0" fontId="4" fillId="9" borderId="1" xfId="0" applyFont="1" applyFill="1" applyBorder="1" applyAlignment="1">
      <alignment horizontal="left" vertical="center"/>
    </xf>
    <xf numFmtId="0" fontId="19" fillId="9" borderId="1" xfId="0" applyFont="1" applyFill="1" applyBorder="1" applyAlignment="1">
      <alignment horizontal="center" vertical="center" wrapText="1"/>
    </xf>
    <xf numFmtId="167" fontId="19" fillId="9" borderId="1" xfId="0" applyNumberFormat="1" applyFont="1" applyFill="1" applyBorder="1" applyAlignment="1">
      <alignment horizontal="left" vertical="center" wrapText="1"/>
    </xf>
    <xf numFmtId="21" fontId="19" fillId="9" borderId="1" xfId="0" applyNumberFormat="1" applyFont="1" applyFill="1" applyBorder="1" applyAlignment="1">
      <alignment horizontal="center" vertical="center" wrapText="1"/>
    </xf>
    <xf numFmtId="21" fontId="19" fillId="9" borderId="1" xfId="0" applyNumberFormat="1" applyFont="1" applyFill="1" applyBorder="1" applyAlignment="1">
      <alignment horizontal="left" vertical="center" wrapText="1"/>
    </xf>
    <xf numFmtId="0" fontId="19" fillId="9" borderId="1" xfId="0" applyFont="1" applyFill="1" applyBorder="1" applyAlignment="1">
      <alignment horizontal="left" vertical="center" wrapText="1"/>
    </xf>
    <xf numFmtId="2" fontId="19" fillId="9" borderId="1" xfId="0" applyNumberFormat="1" applyFont="1" applyFill="1" applyBorder="1" applyAlignment="1">
      <alignment horizontal="center" vertical="center" wrapText="1"/>
    </xf>
    <xf numFmtId="2" fontId="19" fillId="9" borderId="1" xfId="0" applyNumberFormat="1" applyFont="1" applyFill="1" applyBorder="1" applyAlignment="1">
      <alignment horizontal="left" vertical="center" wrapText="1"/>
    </xf>
    <xf numFmtId="10" fontId="19" fillId="9" borderId="1" xfId="1" applyNumberFormat="1" applyFont="1" applyFill="1" applyBorder="1" applyAlignment="1">
      <alignment horizontal="center" vertical="center" wrapText="1"/>
    </xf>
    <xf numFmtId="10" fontId="19" fillId="9" borderId="1" xfId="1" applyNumberFormat="1" applyFont="1" applyFill="1" applyBorder="1" applyAlignment="1">
      <alignment horizontal="left" vertical="center" wrapText="1"/>
    </xf>
    <xf numFmtId="0" fontId="9" fillId="9" borderId="6" xfId="0" applyFont="1" applyFill="1" applyBorder="1" applyAlignment="1">
      <alignment horizontal="left" vertical="top" wrapText="1"/>
    </xf>
    <xf numFmtId="0" fontId="4" fillId="9" borderId="7" xfId="0" applyFont="1" applyFill="1" applyBorder="1" applyAlignment="1">
      <alignment horizontal="left" vertical="top"/>
    </xf>
    <xf numFmtId="0" fontId="4" fillId="9" borderId="8" xfId="0" applyFont="1" applyFill="1" applyBorder="1" applyAlignment="1">
      <alignment horizontal="left" vertical="top"/>
    </xf>
    <xf numFmtId="0" fontId="9" fillId="9" borderId="2" xfId="0" applyFont="1" applyFill="1" applyBorder="1" applyAlignment="1">
      <alignment horizontal="left" vertical="top"/>
    </xf>
    <xf numFmtId="0" fontId="4" fillId="9" borderId="4" xfId="0" applyFont="1" applyFill="1" applyBorder="1" applyAlignment="1">
      <alignment horizontal="left" vertical="top"/>
    </xf>
    <xf numFmtId="0" fontId="4" fillId="9" borderId="3" xfId="0" applyFont="1" applyFill="1" applyBorder="1" applyAlignment="1">
      <alignment horizontal="left" vertical="top"/>
    </xf>
    <xf numFmtId="0" fontId="9" fillId="9" borderId="1" xfId="0" applyFont="1" applyFill="1" applyBorder="1" applyAlignment="1">
      <alignment horizontal="left" vertical="center"/>
    </xf>
    <xf numFmtId="49" fontId="17" fillId="0" borderId="0" xfId="0" applyNumberFormat="1" applyFont="1" applyAlignment="1">
      <alignment horizontal="left" vertical="center"/>
    </xf>
    <xf numFmtId="0" fontId="18" fillId="11" borderId="0" xfId="0" applyFont="1" applyFill="1" applyAlignment="1">
      <alignment horizontal="left" vertical="top"/>
    </xf>
    <xf numFmtId="0" fontId="4" fillId="11" borderId="0" xfId="0" applyFont="1" applyFill="1" applyAlignment="1">
      <alignment horizontal="left" vertical="top"/>
    </xf>
    <xf numFmtId="0" fontId="0" fillId="11" borderId="0" xfId="0" applyFill="1" applyAlignment="1">
      <alignment horizontal="left" vertical="top"/>
    </xf>
    <xf numFmtId="167" fontId="24" fillId="4" borderId="1" xfId="0" applyNumberFormat="1" applyFont="1" applyFill="1" applyBorder="1" applyAlignment="1">
      <alignment horizontal="left" vertical="center"/>
    </xf>
    <xf numFmtId="0" fontId="24" fillId="4" borderId="1" xfId="0" applyFont="1" applyFill="1" applyBorder="1" applyAlignment="1">
      <alignment horizontal="left" vertical="center"/>
    </xf>
    <xf numFmtId="0" fontId="24" fillId="4" borderId="1" xfId="0" applyFont="1" applyFill="1" applyBorder="1" applyAlignment="1">
      <alignment horizontal="left" vertical="center" wrapText="1"/>
    </xf>
    <xf numFmtId="0" fontId="12" fillId="0" borderId="0" xfId="0" applyFont="1" applyAlignment="1">
      <alignment horizontal="left" vertical="center"/>
    </xf>
    <xf numFmtId="0" fontId="0" fillId="10" borderId="1" xfId="0" applyFill="1" applyBorder="1" applyAlignment="1">
      <alignment horizontal="left" vertical="center"/>
    </xf>
    <xf numFmtId="2" fontId="0" fillId="0" borderId="1" xfId="0" applyNumberFormat="1" applyBorder="1" applyAlignment="1">
      <alignment horizontal="left" vertical="center" wrapText="1"/>
    </xf>
    <xf numFmtId="10" fontId="25" fillId="13" borderId="1" xfId="0" applyNumberFormat="1" applyFont="1" applyFill="1" applyBorder="1" applyAlignment="1">
      <alignment horizontal="left" vertical="center"/>
    </xf>
    <xf numFmtId="10" fontId="25" fillId="13" borderId="1" xfId="0" applyNumberFormat="1" applyFont="1" applyFill="1" applyBorder="1" applyAlignment="1">
      <alignment horizontal="left" vertical="center" wrapText="1"/>
    </xf>
    <xf numFmtId="0" fontId="37"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20" fillId="12" borderId="2" xfId="0" applyFont="1" applyFill="1" applyBorder="1" applyAlignment="1">
      <alignment horizontal="left" vertical="top"/>
    </xf>
    <xf numFmtId="0" fontId="20" fillId="12" borderId="4" xfId="0" applyFont="1" applyFill="1" applyBorder="1" applyAlignment="1">
      <alignment vertical="top"/>
    </xf>
    <xf numFmtId="0" fontId="20" fillId="12" borderId="3" xfId="0" applyFont="1" applyFill="1" applyBorder="1" applyAlignment="1">
      <alignment vertical="top"/>
    </xf>
    <xf numFmtId="167" fontId="0" fillId="15" borderId="1" xfId="0" applyNumberFormat="1" applyFill="1" applyBorder="1" applyAlignment="1">
      <alignment horizontal="left" vertical="center"/>
    </xf>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17" fillId="0" borderId="1" xfId="2" applyFont="1" applyBorder="1" applyAlignment="1">
      <alignment horizontal="left" vertical="center" wrapText="1"/>
    </xf>
    <xf numFmtId="49" fontId="17" fillId="0" borderId="1" xfId="2" applyNumberFormat="1" applyFont="1" applyBorder="1" applyAlignment="1">
      <alignment horizontal="left" vertical="center"/>
    </xf>
    <xf numFmtId="0" fontId="17" fillId="0" borderId="1" xfId="3"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49" fontId="17" fillId="0" borderId="1" xfId="0" applyNumberFormat="1" applyFont="1" applyBorder="1" applyAlignment="1">
      <alignment horizontal="left" vertical="center"/>
    </xf>
    <xf numFmtId="49" fontId="17" fillId="0" borderId="1" xfId="3" applyNumberFormat="1" applyFont="1" applyBorder="1" applyAlignment="1">
      <alignment horizontal="left" vertical="center"/>
    </xf>
    <xf numFmtId="49" fontId="17" fillId="0" borderId="1" xfId="0" applyNumberFormat="1" applyFont="1" applyBorder="1" applyAlignment="1">
      <alignment horizontal="left" vertical="center" wrapText="1"/>
    </xf>
    <xf numFmtId="0" fontId="17" fillId="0" borderId="0" xfId="0" applyFont="1" applyAlignment="1">
      <alignment horizontal="left" vertical="center" wrapText="1" readingOrder="1"/>
    </xf>
    <xf numFmtId="166" fontId="0" fillId="0" borderId="0" xfId="6" applyFont="1"/>
    <xf numFmtId="0" fontId="45" fillId="17" borderId="15" xfId="7" applyFont="1" applyFill="1" applyBorder="1" applyAlignment="1">
      <alignment horizontal="left" vertical="center" wrapText="1"/>
    </xf>
    <xf numFmtId="0" fontId="45" fillId="17" borderId="16" xfId="0" applyFont="1" applyFill="1" applyBorder="1" applyAlignment="1">
      <alignment horizontal="center" vertical="center"/>
    </xf>
    <xf numFmtId="0" fontId="46" fillId="0" borderId="17" xfId="0" applyFont="1" applyBorder="1" applyAlignment="1">
      <alignment vertical="center" wrapText="1"/>
    </xf>
    <xf numFmtId="174" fontId="46" fillId="15" borderId="18" xfId="0" applyNumberFormat="1" applyFont="1" applyFill="1" applyBorder="1" applyAlignment="1">
      <alignment horizontal="right" vertical="center"/>
    </xf>
    <xf numFmtId="0" fontId="46" fillId="0" borderId="19" xfId="0" applyFont="1" applyBorder="1" applyAlignment="1">
      <alignment vertical="center" wrapText="1"/>
    </xf>
    <xf numFmtId="3" fontId="46" fillId="15" borderId="20" xfId="0" applyNumberFormat="1" applyFont="1" applyFill="1" applyBorder="1" applyAlignment="1">
      <alignment horizontal="right" vertical="center"/>
    </xf>
    <xf numFmtId="0" fontId="46" fillId="0" borderId="19" xfId="0" applyFont="1" applyBorder="1" applyAlignment="1">
      <alignment horizontal="left" vertical="center" wrapText="1"/>
    </xf>
    <xf numFmtId="0" fontId="47" fillId="0" borderId="19" xfId="0" applyFont="1" applyBorder="1" applyAlignment="1">
      <alignment vertical="center" wrapText="1"/>
    </xf>
    <xf numFmtId="3" fontId="47" fillId="15" borderId="20" xfId="0" applyNumberFormat="1" applyFont="1" applyFill="1" applyBorder="1" applyAlignment="1">
      <alignment horizontal="right" vertical="center"/>
    </xf>
    <xf numFmtId="175" fontId="47" fillId="15" borderId="20" xfId="1" applyNumberFormat="1" applyFont="1" applyFill="1" applyBorder="1" applyAlignment="1">
      <alignment horizontal="right" vertical="center"/>
    </xf>
    <xf numFmtId="0" fontId="46" fillId="0" borderId="21" xfId="0" applyFont="1" applyBorder="1" applyAlignment="1">
      <alignment vertical="center" wrapText="1"/>
    </xf>
    <xf numFmtId="2" fontId="46" fillId="15" borderId="22" xfId="1" applyNumberFormat="1" applyFont="1" applyFill="1" applyBorder="1" applyAlignment="1">
      <alignment horizontal="right" vertical="center"/>
    </xf>
    <xf numFmtId="0" fontId="0" fillId="0" borderId="24" xfId="0" applyBorder="1"/>
    <xf numFmtId="0" fontId="48" fillId="18" borderId="23" xfId="0" applyFont="1" applyFill="1" applyBorder="1"/>
    <xf numFmtId="0" fontId="0" fillId="10" borderId="24" xfId="0" applyFill="1" applyBorder="1"/>
    <xf numFmtId="167" fontId="17" fillId="10" borderId="25" xfId="0" applyNumberFormat="1" applyFont="1" applyFill="1" applyBorder="1" applyAlignment="1">
      <alignment horizontal="left" vertical="top"/>
    </xf>
    <xf numFmtId="0" fontId="0" fillId="0" borderId="27" xfId="0" applyBorder="1"/>
    <xf numFmtId="0" fontId="0" fillId="0" borderId="1" xfId="0" applyBorder="1"/>
    <xf numFmtId="0" fontId="48" fillId="4" borderId="28" xfId="0" applyFont="1" applyFill="1" applyBorder="1"/>
    <xf numFmtId="10" fontId="0" fillId="0" borderId="1" xfId="0" applyNumberFormat="1" applyBorder="1"/>
    <xf numFmtId="166" fontId="48" fillId="4" borderId="1" xfId="6" applyFont="1" applyFill="1" applyBorder="1" applyAlignment="1">
      <alignment horizontal="left" vertical="top"/>
    </xf>
    <xf numFmtId="0" fontId="48" fillId="4" borderId="1" xfId="0" applyFont="1" applyFill="1" applyBorder="1"/>
    <xf numFmtId="0" fontId="48" fillId="4" borderId="2" xfId="0" applyFont="1" applyFill="1" applyBorder="1"/>
    <xf numFmtId="0" fontId="20" fillId="4" borderId="26" xfId="0" applyFont="1" applyFill="1" applyBorder="1"/>
    <xf numFmtId="167" fontId="17" fillId="16" borderId="25" xfId="0" applyNumberFormat="1" applyFont="1" applyFill="1" applyBorder="1" applyAlignment="1">
      <alignment horizontal="left" vertical="top"/>
    </xf>
    <xf numFmtId="165" fontId="0" fillId="0" borderId="1" xfId="8" applyFont="1" applyBorder="1" applyAlignment="1">
      <alignment horizontal="left" vertical="center" wrapText="1"/>
    </xf>
    <xf numFmtId="4" fontId="0" fillId="0" borderId="1" xfId="0" applyNumberFormat="1" applyBorder="1" applyAlignment="1">
      <alignment horizontal="left" vertical="center" wrapText="1"/>
    </xf>
    <xf numFmtId="165" fontId="0" fillId="0" borderId="0" xfId="8" applyFont="1" applyAlignment="1">
      <alignment horizontal="left" vertical="center"/>
    </xf>
    <xf numFmtId="164" fontId="0" fillId="0" borderId="1" xfId="9" applyFont="1" applyBorder="1" applyAlignment="1">
      <alignment horizontal="left" vertical="center" wrapText="1"/>
    </xf>
    <xf numFmtId="165" fontId="0" fillId="0" borderId="0" xfId="8" applyFont="1"/>
    <xf numFmtId="0" fontId="0" fillId="0" borderId="1" xfId="0" applyBorder="1" applyAlignment="1">
      <alignment horizontal="center" vertical="center" wrapText="1"/>
    </xf>
    <xf numFmtId="14" fontId="0" fillId="0" borderId="0" xfId="0" quotePrefix="1" applyNumberFormat="1"/>
    <xf numFmtId="0" fontId="0" fillId="0" borderId="0" xfId="0" quotePrefix="1"/>
    <xf numFmtId="0" fontId="12" fillId="0" borderId="0" xfId="0" applyFont="1"/>
    <xf numFmtId="10" fontId="0" fillId="0" borderId="1" xfId="1" applyNumberFormat="1" applyFont="1" applyBorder="1" applyAlignment="1">
      <alignment horizontal="left" vertical="center" wrapText="1"/>
    </xf>
    <xf numFmtId="0" fontId="0" fillId="16" borderId="1" xfId="0" applyFill="1" applyBorder="1" applyAlignment="1">
      <alignment horizontal="left" vertical="center" wrapText="1"/>
    </xf>
    <xf numFmtId="14" fontId="0" fillId="0" borderId="0" xfId="0" applyNumberFormat="1"/>
    <xf numFmtId="178" fontId="30" fillId="19" borderId="1" xfId="9" applyNumberFormat="1" applyFont="1" applyFill="1" applyBorder="1" applyAlignment="1">
      <alignment horizontal="left" vertical="top"/>
    </xf>
    <xf numFmtId="49" fontId="49" fillId="0" borderId="0" xfId="0" applyNumberFormat="1" applyFont="1" applyAlignment="1">
      <alignment horizontal="left" vertical="center"/>
    </xf>
    <xf numFmtId="165" fontId="20" fillId="3" borderId="0" xfId="8" applyFont="1" applyFill="1" applyAlignment="1">
      <alignment horizontal="left" vertical="center"/>
    </xf>
    <xf numFmtId="165" fontId="4" fillId="0" borderId="0" xfId="8" applyFont="1"/>
    <xf numFmtId="182" fontId="0" fillId="0" borderId="1" xfId="0" applyNumberFormat="1" applyBorder="1" applyAlignment="1">
      <alignment horizontal="left" vertical="center" wrapText="1"/>
    </xf>
    <xf numFmtId="166" fontId="17" fillId="16" borderId="29" xfId="6" applyFont="1" applyFill="1" applyBorder="1" applyAlignment="1">
      <alignment horizontal="left" vertical="top"/>
    </xf>
    <xf numFmtId="166" fontId="17" fillId="16" borderId="1" xfId="6" applyFont="1" applyFill="1" applyBorder="1" applyAlignment="1">
      <alignment horizontal="left" vertical="top"/>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9" xfId="0"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21" fillId="2" borderId="4"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4" fillId="9" borderId="2" xfId="0" applyFont="1" applyFill="1" applyBorder="1" applyAlignment="1">
      <alignment horizontal="left" vertical="top" wrapText="1"/>
    </xf>
    <xf numFmtId="0" fontId="4" fillId="9" borderId="4" xfId="0" applyFont="1" applyFill="1" applyBorder="1" applyAlignment="1">
      <alignment horizontal="left" vertical="top" wrapText="1"/>
    </xf>
    <xf numFmtId="0" fontId="4" fillId="9" borderId="3" xfId="0" applyFont="1" applyFill="1" applyBorder="1" applyAlignment="1">
      <alignment horizontal="left" vertical="top" wrapText="1"/>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4" fillId="9" borderId="0" xfId="0" applyFont="1" applyFill="1" applyAlignment="1">
      <alignment horizontal="left" vertical="top" wrapText="1"/>
    </xf>
    <xf numFmtId="0" fontId="4" fillId="9" borderId="13" xfId="0" applyFont="1" applyFill="1" applyBorder="1" applyAlignment="1">
      <alignment horizontal="left" vertical="top" wrapText="1"/>
    </xf>
    <xf numFmtId="0" fontId="4" fillId="9" borderId="10" xfId="0" applyFont="1" applyFill="1" applyBorder="1" applyAlignment="1">
      <alignment horizontal="left" vertical="top" wrapText="1"/>
    </xf>
    <xf numFmtId="0" fontId="4" fillId="9" borderId="11" xfId="0" applyFont="1" applyFill="1" applyBorder="1" applyAlignment="1">
      <alignment horizontal="left" vertical="top" wrapText="1"/>
    </xf>
    <xf numFmtId="0" fontId="9" fillId="9" borderId="12" xfId="0" applyFont="1" applyFill="1" applyBorder="1" applyAlignment="1">
      <alignment horizontal="left" vertical="top" wrapText="1"/>
    </xf>
    <xf numFmtId="0" fontId="9" fillId="9" borderId="9" xfId="0" applyFont="1" applyFill="1" applyBorder="1" applyAlignment="1">
      <alignment horizontal="left" vertical="top" wrapText="1"/>
    </xf>
    <xf numFmtId="0" fontId="23" fillId="6" borderId="2"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35" fillId="2" borderId="2" xfId="0" applyFont="1" applyFill="1" applyBorder="1" applyAlignment="1">
      <alignment horizontal="center" vertical="center"/>
    </xf>
    <xf numFmtId="0" fontId="35" fillId="2" borderId="4" xfId="0" applyFont="1" applyFill="1" applyBorder="1" applyAlignment="1">
      <alignment horizontal="center" vertical="center"/>
    </xf>
    <xf numFmtId="0" fontId="35" fillId="2" borderId="3"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9" fillId="9" borderId="2" xfId="0" applyFont="1" applyFill="1" applyBorder="1" applyAlignment="1">
      <alignment horizontal="left" vertical="center"/>
    </xf>
    <xf numFmtId="0" fontId="9" fillId="9" borderId="3" xfId="0" applyFont="1" applyFill="1" applyBorder="1" applyAlignment="1">
      <alignment horizontal="left" vertical="center"/>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29" fillId="2" borderId="2" xfId="0" applyFont="1" applyFill="1" applyBorder="1" applyAlignment="1">
      <alignment horizontal="center" vertical="center"/>
    </xf>
    <xf numFmtId="0" fontId="29" fillId="2" borderId="4" xfId="0" applyFont="1" applyFill="1" applyBorder="1" applyAlignment="1">
      <alignment horizontal="center" vertical="center"/>
    </xf>
    <xf numFmtId="0" fontId="29" fillId="2" borderId="3" xfId="0" applyFont="1" applyFill="1" applyBorder="1" applyAlignment="1">
      <alignment horizontal="center" vertical="center"/>
    </xf>
    <xf numFmtId="167" fontId="17" fillId="0" borderId="0" xfId="0" applyNumberFormat="1" applyFont="1" applyFill="1" applyBorder="1" applyAlignment="1">
      <alignment horizontal="left" vertical="top"/>
    </xf>
    <xf numFmtId="0" fontId="17" fillId="0" borderId="0" xfId="0" applyFont="1" applyFill="1" applyBorder="1" applyAlignment="1">
      <alignment horizontal="left" vertical="top"/>
    </xf>
    <xf numFmtId="165" fontId="17" fillId="0" borderId="0" xfId="8" applyFont="1" applyFill="1" applyBorder="1" applyAlignment="1">
      <alignment horizontal="left" vertical="top"/>
    </xf>
    <xf numFmtId="168" fontId="17" fillId="0" borderId="0" xfId="0" applyNumberFormat="1" applyFont="1" applyFill="1" applyBorder="1" applyAlignment="1">
      <alignment horizontal="left" vertical="top"/>
    </xf>
    <xf numFmtId="49" fontId="17" fillId="0" borderId="0" xfId="0" quotePrefix="1" applyNumberFormat="1" applyFont="1" applyFill="1" applyBorder="1" applyAlignment="1">
      <alignment horizontal="left" vertical="top"/>
    </xf>
    <xf numFmtId="169" fontId="17" fillId="0" borderId="0" xfId="0" applyNumberFormat="1" applyFont="1" applyFill="1" applyBorder="1" applyAlignment="1">
      <alignment horizontal="left" vertical="top"/>
    </xf>
    <xf numFmtId="170" fontId="17" fillId="0" borderId="0" xfId="0" applyNumberFormat="1" applyFont="1" applyFill="1" applyBorder="1" applyAlignment="1">
      <alignment horizontal="left" vertical="top"/>
    </xf>
    <xf numFmtId="171" fontId="17" fillId="0" borderId="0" xfId="0" applyNumberFormat="1" applyFont="1" applyFill="1" applyBorder="1" applyAlignment="1">
      <alignment horizontal="left" vertical="top"/>
    </xf>
    <xf numFmtId="1" fontId="17" fillId="0" borderId="0" xfId="0" applyNumberFormat="1" applyFont="1" applyFill="1" applyBorder="1" applyAlignment="1">
      <alignment horizontal="left" vertical="top"/>
    </xf>
    <xf numFmtId="172" fontId="17" fillId="0" borderId="0" xfId="0" applyNumberFormat="1" applyFont="1" applyFill="1" applyBorder="1" applyAlignment="1">
      <alignment horizontal="left" vertical="top"/>
    </xf>
    <xf numFmtId="169" fontId="17" fillId="0" borderId="0" xfId="0" applyNumberFormat="1" applyFont="1" applyFill="1" applyBorder="1" applyAlignment="1">
      <alignment horizontal="left" vertical="top" wrapText="1"/>
    </xf>
    <xf numFmtId="164" fontId="17" fillId="0" borderId="0" xfId="9" applyFont="1" applyFill="1" applyBorder="1" applyAlignment="1">
      <alignment horizontal="left" vertical="top"/>
    </xf>
    <xf numFmtId="9" fontId="17" fillId="0" borderId="0" xfId="1" applyFont="1" applyFill="1" applyBorder="1" applyAlignment="1">
      <alignment horizontal="left" vertical="top"/>
    </xf>
    <xf numFmtId="0" fontId="14" fillId="0" borderId="0" xfId="0" applyFont="1" applyFill="1" applyBorder="1" applyAlignment="1">
      <alignment horizontal="left" vertical="top"/>
    </xf>
    <xf numFmtId="10" fontId="17" fillId="0" borderId="0" xfId="0" applyNumberFormat="1" applyFont="1" applyFill="1" applyBorder="1" applyAlignment="1">
      <alignment horizontal="left" vertical="top"/>
    </xf>
    <xf numFmtId="176" fontId="17" fillId="0" borderId="0" xfId="0" applyNumberFormat="1" applyFont="1" applyFill="1" applyBorder="1" applyAlignment="1">
      <alignment horizontal="left" vertical="top"/>
    </xf>
    <xf numFmtId="164" fontId="17" fillId="0" borderId="0" xfId="9" applyFont="1" applyFill="1" applyBorder="1" applyAlignment="1">
      <alignment horizontal="left" vertical="top" wrapText="1"/>
    </xf>
    <xf numFmtId="4" fontId="17" fillId="0" borderId="0" xfId="0" applyNumberFormat="1" applyFont="1" applyFill="1" applyBorder="1" applyAlignment="1">
      <alignment horizontal="left" vertical="top"/>
    </xf>
    <xf numFmtId="166" fontId="17" fillId="0" borderId="0" xfId="6" applyFont="1" applyFill="1" applyBorder="1" applyAlignment="1">
      <alignment horizontal="left" vertical="top"/>
    </xf>
    <xf numFmtId="10" fontId="17" fillId="0" borderId="0" xfId="1" applyNumberFormat="1" applyFont="1" applyFill="1" applyBorder="1" applyAlignment="1">
      <alignment horizontal="left" vertical="top"/>
    </xf>
    <xf numFmtId="14" fontId="17" fillId="0" borderId="0" xfId="6" applyNumberFormat="1" applyFont="1" applyFill="1" applyBorder="1" applyAlignment="1">
      <alignment horizontal="left" vertical="top"/>
    </xf>
    <xf numFmtId="0" fontId="17" fillId="0" borderId="0" xfId="0" applyFont="1" applyFill="1" applyBorder="1"/>
    <xf numFmtId="0" fontId="17" fillId="0" borderId="0" xfId="0" applyFont="1" applyFill="1" applyBorder="1" applyAlignment="1">
      <alignment horizontal="left" vertical="top" wrapText="1"/>
    </xf>
    <xf numFmtId="167" fontId="17" fillId="0" borderId="0" xfId="0" applyNumberFormat="1" applyFont="1" applyFill="1" applyBorder="1"/>
    <xf numFmtId="169" fontId="17" fillId="0" borderId="0" xfId="0" applyNumberFormat="1" applyFont="1" applyFill="1" applyBorder="1"/>
    <xf numFmtId="0" fontId="14" fillId="0" borderId="0" xfId="0" applyFont="1" applyFill="1" applyBorder="1"/>
    <xf numFmtId="173" fontId="17" fillId="0" borderId="0" xfId="0" applyNumberFormat="1" applyFont="1" applyFill="1" applyBorder="1" applyAlignment="1">
      <alignment horizontal="left" vertical="top"/>
    </xf>
    <xf numFmtId="178" fontId="17" fillId="0" borderId="0" xfId="9" applyNumberFormat="1" applyFont="1" applyFill="1" applyBorder="1" applyAlignment="1">
      <alignment horizontal="left" vertical="top"/>
    </xf>
    <xf numFmtId="180" fontId="17" fillId="0" borderId="0" xfId="9" applyNumberFormat="1" applyFont="1" applyFill="1" applyBorder="1" applyAlignment="1">
      <alignment horizontal="left" vertical="top"/>
    </xf>
    <xf numFmtId="177" fontId="17" fillId="0" borderId="0" xfId="9" applyNumberFormat="1" applyFont="1" applyFill="1" applyBorder="1" applyAlignment="1">
      <alignment horizontal="left" vertical="top"/>
    </xf>
    <xf numFmtId="4" fontId="40" fillId="0" borderId="0" xfId="5" applyNumberFormat="1" applyFont="1" applyFill="1" applyBorder="1" applyAlignment="1">
      <alignment horizontal="center" vertical="center" wrapText="1"/>
    </xf>
    <xf numFmtId="179" fontId="17" fillId="0" borderId="0" xfId="9" applyNumberFormat="1" applyFont="1" applyFill="1" applyBorder="1" applyAlignment="1">
      <alignment horizontal="left" vertical="top"/>
    </xf>
    <xf numFmtId="0" fontId="0" fillId="0" borderId="0" xfId="0" applyFont="1" applyFill="1" applyBorder="1" applyAlignment="1">
      <alignment horizontal="left" vertical="top"/>
    </xf>
    <xf numFmtId="167" fontId="0" fillId="0" borderId="0" xfId="0" applyNumberFormat="1" applyFont="1" applyFill="1" applyBorder="1" applyAlignment="1">
      <alignment horizontal="left" vertical="top"/>
    </xf>
    <xf numFmtId="165" fontId="1" fillId="0" borderId="0" xfId="8" applyFont="1" applyFill="1" applyBorder="1" applyAlignment="1">
      <alignment horizontal="left" vertical="top"/>
    </xf>
    <xf numFmtId="168" fontId="0" fillId="0" borderId="0" xfId="0" applyNumberFormat="1" applyFont="1" applyFill="1" applyBorder="1" applyAlignment="1">
      <alignment horizontal="left" vertical="top"/>
    </xf>
    <xf numFmtId="169" fontId="0" fillId="0" borderId="0" xfId="0" applyNumberFormat="1" applyFont="1" applyFill="1" applyBorder="1" applyAlignment="1">
      <alignment horizontal="left" vertical="top"/>
    </xf>
    <xf numFmtId="170" fontId="0" fillId="0" borderId="0" xfId="0" applyNumberFormat="1" applyFont="1" applyFill="1" applyBorder="1" applyAlignment="1">
      <alignment horizontal="left" vertical="top"/>
    </xf>
    <xf numFmtId="171" fontId="0" fillId="0" borderId="0" xfId="0" applyNumberFormat="1" applyFont="1" applyFill="1" applyBorder="1" applyAlignment="1">
      <alignment horizontal="left" vertical="top"/>
    </xf>
    <xf numFmtId="1" fontId="0" fillId="0" borderId="0" xfId="0" applyNumberFormat="1" applyFont="1" applyFill="1" applyBorder="1" applyAlignment="1">
      <alignment horizontal="left" vertical="top"/>
    </xf>
    <xf numFmtId="172" fontId="0" fillId="0" borderId="0" xfId="0" applyNumberFormat="1" applyFont="1" applyFill="1" applyBorder="1" applyAlignment="1">
      <alignment horizontal="left" vertical="top"/>
    </xf>
    <xf numFmtId="181" fontId="17" fillId="0" borderId="0" xfId="9" applyNumberFormat="1" applyFont="1" applyFill="1" applyBorder="1" applyAlignment="1">
      <alignment horizontal="left" vertical="top"/>
    </xf>
    <xf numFmtId="0" fontId="0" fillId="0" borderId="0" xfId="0" applyFont="1" applyFill="1" applyBorder="1"/>
    <xf numFmtId="167" fontId="0" fillId="0" borderId="0" xfId="0" applyNumberFormat="1" applyFont="1" applyFill="1" applyBorder="1"/>
    <xf numFmtId="168" fontId="0" fillId="0" borderId="0" xfId="0" applyNumberFormat="1" applyFont="1" applyFill="1" applyBorder="1"/>
    <xf numFmtId="169" fontId="0" fillId="0" borderId="0" xfId="0" applyNumberFormat="1" applyFont="1" applyFill="1" applyBorder="1"/>
    <xf numFmtId="170" fontId="0" fillId="0" borderId="0" xfId="0" applyNumberFormat="1" applyFont="1" applyFill="1" applyBorder="1"/>
    <xf numFmtId="166" fontId="1" fillId="0" borderId="0" xfId="6" applyFont="1" applyFill="1" applyBorder="1"/>
    <xf numFmtId="171" fontId="0" fillId="0" borderId="0" xfId="0" applyNumberFormat="1" applyFont="1" applyFill="1" applyBorder="1"/>
    <xf numFmtId="173" fontId="0" fillId="0" borderId="0" xfId="0" applyNumberFormat="1" applyFont="1" applyFill="1" applyBorder="1" applyAlignment="1">
      <alignment horizontal="left"/>
    </xf>
    <xf numFmtId="164" fontId="1" fillId="0" borderId="0" xfId="9" applyFont="1" applyFill="1" applyBorder="1"/>
    <xf numFmtId="165" fontId="1" fillId="0" borderId="0" xfId="8" applyFont="1" applyFill="1" applyBorder="1"/>
    <xf numFmtId="176" fontId="0" fillId="0" borderId="0" xfId="0" applyNumberFormat="1" applyFont="1" applyFill="1" applyBorder="1"/>
  </cellXfs>
  <cellStyles count="10">
    <cellStyle name="Comma 2" xfId="4" xr:uid="{67F12055-96EC-4F01-AEB1-51BBD5D36BA9}"/>
    <cellStyle name="Encabezado 1" xfId="7" builtinId="16"/>
    <cellStyle name="Hipervínculo" xfId="5" builtinId="8"/>
    <cellStyle name="Millares" xfId="9" builtinId="3"/>
    <cellStyle name="Millares [0]" xfId="6" builtinId="6"/>
    <cellStyle name="Moneda" xfId="8" builtinId="4"/>
    <cellStyle name="Normal" xfId="0" builtinId="0"/>
    <cellStyle name="Normal 2" xfId="2" xr:uid="{C07413D8-4965-47D7-AD17-970291CC709A}"/>
    <cellStyle name="Normal 3" xfId="3" xr:uid="{7D6057E0-2E9A-4389-95AC-E5A480F37353}"/>
    <cellStyle name="Porcentaje" xfId="1" builtinId="5"/>
  </cellStyles>
  <dxfs count="5">
    <dxf>
      <font>
        <b val="0"/>
        <i val="0"/>
        <strike val="0"/>
        <condense val="0"/>
        <extend val="0"/>
        <outline val="0"/>
        <shadow val="0"/>
        <u val="none"/>
        <vertAlign val="baseline"/>
        <sz val="11"/>
        <color theme="1"/>
        <name val="Calibri"/>
        <family val="2"/>
        <scheme val="minor"/>
      </font>
    </dxf>
    <dxf>
      <numFmt numFmtId="0" formatCode="General"/>
    </dxf>
    <dxf>
      <numFmt numFmtId="0" formatCode="General"/>
    </dxf>
    <dxf>
      <numFmt numFmtId="0" formatCode="General"/>
    </dxf>
    <dxf>
      <numFmt numFmtId="19" formatCode="d/mm/yyyy"/>
    </dxf>
  </dxfs>
  <tableStyles count="1" defaultTableStyle="TableStyleMedium2" defaultPivotStyle="PivotStyleLight16">
    <tableStyle name="Invisible" pivot="0" table="0" count="0" xr9:uid="{6CC1ED27-13B8-4677-8809-EB904D7D7DB0}"/>
  </tableStyles>
  <colors>
    <mruColors>
      <color rgb="FF0000FA"/>
      <color rgb="FF0077C0"/>
      <color rgb="FFDEE7E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38"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onnections" Target="connections.xml"/><Relationship Id="rId30" Type="http://schemas.openxmlformats.org/officeDocument/2006/relationships/sheetMetadata" Target="metadata.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359622" y="8631739"/>
          <a:ext cx="2597246" cy="3942063"/>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persons/person.xml><?xml version="1.0" encoding="utf-8"?>
<personList xmlns="http://schemas.microsoft.com/office/spreadsheetml/2018/threadedcomments" xmlns:x="http://schemas.openxmlformats.org/spreadsheetml/2006/main">
  <person displayName="Andrés Mauricio  Castaño Lizarazo" id="{D679C8D9-116E-4990-A1A1-1E8586F82D89}" userId="S::acastano@camaraderiesgo.com.co::139521a7-62fd-48ae-8d36-942971f4f5a2" providerId="AD"/>
</personList>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2" xr16:uid="{7794D736-0ED6-441C-BD6B-08A74A43F8BA}" autoFormatId="16" applyNumberFormats="0" applyBorderFormats="0" applyFontFormats="0" applyPatternFormats="0" applyAlignmentFormats="0" applyWidthHeightFormats="0">
  <queryTableRefresh nextId="6">
    <queryTableFields count="5">
      <queryTableField id="1" name="FECHA" tableColumnId="1"/>
      <queryTableField id="2" name="METRICA" tableColumnId="2"/>
      <queryTableField id="3" name="IDENTIFICADOR" tableColumnId="3"/>
      <queryTableField id="4" name="DESCRIPCION" tableColumnId="4"/>
      <queryTableField id="5" name="VALOR"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7C59E5-7539-49AA-AC2A-B0A155FDBD96}" name="INFO_PQD" displayName="INFO_PQD" ref="A1:E447" tableType="queryTable" totalsRowShown="0">
  <autoFilter ref="A1:E447" xr:uid="{CC7C59E5-7539-49AA-AC2A-B0A155FDBD96}"/>
  <tableColumns count="5">
    <tableColumn id="1" xr3:uid="{8195096D-B6A8-48A7-AEA1-B9C6497BAB4F}" uniqueName="1" name="FECHA" queryTableFieldId="1" dataDxfId="4"/>
    <tableColumn id="2" xr3:uid="{26864C9F-101D-463B-9FE6-FD0680D9156A}" uniqueName="2" name="METRICA" queryTableFieldId="2" dataDxfId="3"/>
    <tableColumn id="3" xr3:uid="{1F49C163-055E-40E3-A67E-F40BD3220626}" uniqueName="3" name="IDENTIFICADOR" queryTableFieldId="3" dataDxfId="2"/>
    <tableColumn id="4" xr3:uid="{ADAF32B9-4718-4563-A0A1-948E3F0D2819}" uniqueName="4" name="DESCRIPCION" queryTableFieldId="4" dataDxfId="1"/>
    <tableColumn id="5" xr3:uid="{05E8BEEA-AC63-4165-8ED7-99BE01A36BF5}" uniqueName="5" name="VALOR" queryTableFieldId="5" dataDxfId="0" dataCellStyle="Moneda"/>
  </tableColumns>
  <tableStyleInfo name="TableStyleMedium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8" dT="2023-08-04T16:14:55.33" personId="{D679C8D9-116E-4990-A1A1-1E8586F82D89}" id="{4B322A6F-01C9-4402-BE1C-8034C564F494}">
    <text>Promedio del VM pagado a la CCP por cada día hábil.</text>
  </threadedComment>
  <threadedComment ref="C9" dT="2023-08-04T16:15:45.52" personId="{D679C8D9-116E-4990-A1A1-1E8586F82D89}" id="{F1372A2B-12E2-4896-95F4-046BDB15682B}">
    <text>Máximo VM (Liquidación) pagada a la CCP.</text>
  </threadedComment>
</ThreadedComment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camaraderiesgo.com/wp-content/uploads/2023/07/Boletin-Informativo-034.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2A71F-A556-41EC-92F9-3D5AE45E817E}">
  <sheetPr codeName="Hoja1"/>
  <dimension ref="A1:G29"/>
  <sheetViews>
    <sheetView topLeftCell="A3" workbookViewId="0">
      <selection activeCell="G23" sqref="G23"/>
    </sheetView>
  </sheetViews>
  <sheetFormatPr baseColWidth="10" defaultColWidth="89.7109375" defaultRowHeight="15" x14ac:dyDescent="0.25"/>
  <cols>
    <col min="1" max="1" width="83.28515625" bestFit="1" customWidth="1"/>
    <col min="2" max="2" width="21.42578125" bestFit="1" customWidth="1"/>
    <col min="3" max="3" width="21.7109375" customWidth="1"/>
    <col min="4" max="4" width="18.5703125" bestFit="1" customWidth="1"/>
    <col min="5" max="5" width="12.42578125" customWidth="1"/>
    <col min="6" max="6" width="11.28515625" customWidth="1"/>
  </cols>
  <sheetData>
    <row r="1" spans="1:5" ht="15.75" thickBot="1" x14ac:dyDescent="0.3">
      <c r="B1" s="125" t="s">
        <v>0</v>
      </c>
      <c r="C1" s="125"/>
    </row>
    <row r="2" spans="1:5" ht="15.75" thickBot="1" x14ac:dyDescent="0.3">
      <c r="A2" s="125" t="s">
        <v>0</v>
      </c>
      <c r="B2" s="115" t="s">
        <v>1</v>
      </c>
      <c r="C2" s="115" t="s">
        <v>2</v>
      </c>
    </row>
    <row r="3" spans="1:5" x14ac:dyDescent="0.25">
      <c r="A3" s="115" t="s">
        <v>3</v>
      </c>
      <c r="B3" s="114" t="s">
        <v>4</v>
      </c>
      <c r="C3" s="126">
        <v>46203</v>
      </c>
      <c r="D3" s="133"/>
      <c r="E3" s="134"/>
    </row>
    <row r="4" spans="1:5" x14ac:dyDescent="0.25">
      <c r="A4" s="126" t="s">
        <v>803</v>
      </c>
      <c r="B4" s="116" t="s">
        <v>5</v>
      </c>
      <c r="C4" s="117">
        <f>C3</f>
        <v>46203</v>
      </c>
    </row>
    <row r="5" spans="1:5" x14ac:dyDescent="0.25">
      <c r="B5" s="114" t="s">
        <v>6</v>
      </c>
      <c r="C5" s="117">
        <f>C4</f>
        <v>46203</v>
      </c>
    </row>
    <row r="6" spans="1:5" x14ac:dyDescent="0.25">
      <c r="B6" s="116" t="s">
        <v>7</v>
      </c>
      <c r="C6" s="117">
        <f t="shared" ref="C6:C9" si="0">C5</f>
        <v>46203</v>
      </c>
    </row>
    <row r="7" spans="1:5" x14ac:dyDescent="0.25">
      <c r="B7" s="114" t="s">
        <v>8</v>
      </c>
      <c r="C7" s="117">
        <f t="shared" si="0"/>
        <v>46203</v>
      </c>
    </row>
    <row r="8" spans="1:5" x14ac:dyDescent="0.25">
      <c r="B8" s="116" t="s">
        <v>9</v>
      </c>
      <c r="C8" s="117">
        <f t="shared" si="0"/>
        <v>46203</v>
      </c>
    </row>
    <row r="9" spans="1:5" ht="15.75" thickBot="1" x14ac:dyDescent="0.3">
      <c r="B9" s="118" t="s">
        <v>10</v>
      </c>
      <c r="C9" s="117">
        <f t="shared" si="0"/>
        <v>46203</v>
      </c>
    </row>
    <row r="10" spans="1:5" ht="15.75" thickBot="1" x14ac:dyDescent="0.3">
      <c r="A10" s="120" t="s">
        <v>11</v>
      </c>
      <c r="B10" s="144">
        <v>11250000000</v>
      </c>
    </row>
    <row r="11" spans="1:5" x14ac:dyDescent="0.25">
      <c r="B11" s="122" t="s">
        <v>12</v>
      </c>
      <c r="C11" s="123" t="s">
        <v>13</v>
      </c>
      <c r="D11" s="123" t="s">
        <v>14</v>
      </c>
    </row>
    <row r="12" spans="1:5" x14ac:dyDescent="0.25">
      <c r="A12" s="124" t="s">
        <v>15</v>
      </c>
      <c r="B12" s="145">
        <v>468093000000</v>
      </c>
      <c r="C12" s="119">
        <v>3</v>
      </c>
      <c r="D12" s="121">
        <v>0.02</v>
      </c>
    </row>
    <row r="14" spans="1:5" x14ac:dyDescent="0.25">
      <c r="A14" s="146" t="s">
        <v>16</v>
      </c>
      <c r="B14" s="147"/>
      <c r="C14" s="147"/>
      <c r="D14" s="147"/>
      <c r="E14" s="148"/>
    </row>
    <row r="15" spans="1:5" x14ac:dyDescent="0.25">
      <c r="A15" s="149"/>
      <c r="B15" s="150"/>
      <c r="C15" s="150"/>
      <c r="D15" s="150"/>
      <c r="E15" s="151"/>
    </row>
    <row r="17" spans="1:7" x14ac:dyDescent="0.25">
      <c r="A17" s="102" t="s">
        <v>17</v>
      </c>
      <c r="B17" s="103" t="s">
        <v>18</v>
      </c>
      <c r="C17" s="103" t="s">
        <v>19</v>
      </c>
      <c r="D17" s="103" t="s">
        <v>20</v>
      </c>
      <c r="E17" s="103" t="s">
        <v>21</v>
      </c>
      <c r="F17" s="103" t="s">
        <v>22</v>
      </c>
    </row>
    <row r="18" spans="1:7" x14ac:dyDescent="0.25">
      <c r="A18" s="104" t="s">
        <v>23</v>
      </c>
      <c r="B18" s="105" t="s">
        <v>24</v>
      </c>
      <c r="C18" s="105" t="s">
        <v>24</v>
      </c>
      <c r="D18" s="105" t="s">
        <v>24</v>
      </c>
      <c r="E18" s="105" t="s">
        <v>24</v>
      </c>
      <c r="F18" s="105" t="s">
        <v>24</v>
      </c>
    </row>
    <row r="19" spans="1:7" x14ac:dyDescent="0.25">
      <c r="A19" s="106" t="s">
        <v>25</v>
      </c>
      <c r="B19" s="107">
        <v>25</v>
      </c>
      <c r="C19" s="107">
        <v>26</v>
      </c>
      <c r="D19" s="107">
        <v>13</v>
      </c>
      <c r="E19" s="107">
        <v>15</v>
      </c>
      <c r="F19" s="107">
        <v>34</v>
      </c>
    </row>
    <row r="20" spans="1:7" x14ac:dyDescent="0.25">
      <c r="A20" s="108" t="s">
        <v>26</v>
      </c>
      <c r="B20" s="107">
        <v>7283711.732583154</v>
      </c>
      <c r="C20" s="107">
        <v>2345120.387224888</v>
      </c>
      <c r="D20" s="107">
        <v>588648.43620718177</v>
      </c>
      <c r="E20" s="107">
        <v>596264.27271222905</v>
      </c>
      <c r="F20" s="107">
        <v>411255.17127254675</v>
      </c>
    </row>
    <row r="21" spans="1:7" ht="25.5" x14ac:dyDescent="0.25">
      <c r="A21" s="106" t="s">
        <v>27</v>
      </c>
      <c r="B21" s="107">
        <v>392120</v>
      </c>
      <c r="C21" s="107">
        <v>126250</v>
      </c>
      <c r="D21" s="107">
        <v>31690</v>
      </c>
      <c r="E21" s="107">
        <v>32100</v>
      </c>
      <c r="F21" s="107">
        <v>22140</v>
      </c>
    </row>
    <row r="22" spans="1:7" x14ac:dyDescent="0.25">
      <c r="A22" s="109" t="s">
        <v>28</v>
      </c>
      <c r="B22" s="110">
        <v>0</v>
      </c>
      <c r="C22" s="110">
        <v>0</v>
      </c>
      <c r="D22" s="110">
        <v>0</v>
      </c>
      <c r="E22" s="110">
        <v>0</v>
      </c>
      <c r="F22" s="110">
        <v>0</v>
      </c>
    </row>
    <row r="23" spans="1:7" x14ac:dyDescent="0.25">
      <c r="A23" s="109" t="s">
        <v>29</v>
      </c>
      <c r="B23" s="111">
        <v>1.6000000000000001E-3</v>
      </c>
      <c r="C23" s="111">
        <v>1.6000000000000001E-3</v>
      </c>
      <c r="D23" s="111">
        <v>1.6000000000000001E-3</v>
      </c>
      <c r="E23" s="111">
        <v>1.6000000000000001E-3</v>
      </c>
      <c r="F23" s="111">
        <v>1.6000000000000001E-3</v>
      </c>
    </row>
    <row r="24" spans="1:7" x14ac:dyDescent="0.25">
      <c r="A24" s="112" t="s">
        <v>30</v>
      </c>
      <c r="B24" s="113">
        <v>1.6</v>
      </c>
      <c r="C24" s="113">
        <v>1.6</v>
      </c>
      <c r="D24" s="113">
        <v>1.6</v>
      </c>
      <c r="E24" s="113">
        <v>1.6</v>
      </c>
      <c r="F24" s="113">
        <v>1.6</v>
      </c>
    </row>
    <row r="27" spans="1:7" x14ac:dyDescent="0.25">
      <c r="A27" s="135"/>
    </row>
    <row r="29" spans="1:7" x14ac:dyDescent="0.25">
      <c r="G29" s="101"/>
    </row>
  </sheetData>
  <mergeCells count="1">
    <mergeCell ref="A14:E15"/>
  </mergeCells>
  <dataValidations count="1">
    <dataValidation type="date" allowBlank="1" showInputMessage="1" showErrorMessage="1" sqref="C3" xr:uid="{39B2CB26-97AB-482C-81D7-06F70C229075}">
      <formula1>DATE(2023,1,1)</formula1>
      <formula2>DATE(2029,1,1)</formula2>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14"/>
  <sheetViews>
    <sheetView zoomScaleNormal="100"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5.140625" style="230" bestFit="1" customWidth="1"/>
    <col min="3" max="3" width="25.140625" style="230" bestFit="1" customWidth="1"/>
    <col min="4" max="4" width="34.5703125" style="230" bestFit="1" customWidth="1"/>
    <col min="5" max="5" width="11.140625" style="230" bestFit="1" customWidth="1"/>
    <col min="6" max="6" width="16.28515625" style="232" bestFit="1" customWidth="1"/>
    <col min="7" max="7" width="14.140625" style="232" bestFit="1" customWidth="1"/>
    <col min="8" max="8" width="16.28515625" style="232" bestFit="1" customWidth="1"/>
    <col min="9" max="9" width="14.140625" style="232" bestFit="1" customWidth="1"/>
    <col min="10" max="161" width="10.7109375" style="230" customWidth="1"/>
    <col min="162" max="16384" width="9.140625" style="230"/>
  </cols>
  <sheetData>
    <row r="1" spans="1:9" s="209" customFormat="1" ht="15" customHeight="1" x14ac:dyDescent="0.25">
      <c r="A1" s="188" t="s">
        <v>48</v>
      </c>
      <c r="B1" s="189" t="s">
        <v>52</v>
      </c>
      <c r="C1" s="189" t="s">
        <v>58</v>
      </c>
      <c r="D1" s="189" t="s">
        <v>757</v>
      </c>
      <c r="E1" s="189" t="s">
        <v>62</v>
      </c>
      <c r="F1" s="191" t="s">
        <v>193</v>
      </c>
      <c r="G1" s="191" t="s">
        <v>205</v>
      </c>
      <c r="H1" s="191" t="s">
        <v>207</v>
      </c>
      <c r="I1" s="191" t="s">
        <v>214</v>
      </c>
    </row>
    <row r="2" spans="1:9" ht="15" customHeight="1" x14ac:dyDescent="0.25">
      <c r="A2" s="188">
        <v>46203</v>
      </c>
      <c r="B2" s="189" t="s">
        <v>683</v>
      </c>
      <c r="C2" s="189" t="s">
        <v>687</v>
      </c>
      <c r="D2" s="230" t="s">
        <v>696</v>
      </c>
      <c r="E2" s="189" t="s">
        <v>685</v>
      </c>
      <c r="F2" s="215">
        <v>420213766000</v>
      </c>
      <c r="G2" s="215">
        <v>6053725000</v>
      </c>
      <c r="H2" s="215">
        <v>646409215000</v>
      </c>
      <c r="I2" s="215">
        <v>6053725000</v>
      </c>
    </row>
    <row r="3" spans="1:9" ht="15" customHeight="1" x14ac:dyDescent="0.25">
      <c r="A3" s="188">
        <v>46203</v>
      </c>
      <c r="B3" s="189" t="s">
        <v>683</v>
      </c>
      <c r="C3" s="189" t="s">
        <v>687</v>
      </c>
      <c r="D3" s="189" t="s">
        <v>695</v>
      </c>
      <c r="E3" s="189" t="s">
        <v>685</v>
      </c>
      <c r="F3" s="215">
        <v>243520820279.18201</v>
      </c>
      <c r="G3" s="215">
        <v>72395461.316872403</v>
      </c>
      <c r="H3" s="215">
        <v>377127755422.33698</v>
      </c>
      <c r="I3" s="215">
        <v>75025104.938271597</v>
      </c>
    </row>
    <row r="4" spans="1:9" ht="15" customHeight="1" x14ac:dyDescent="0.25">
      <c r="A4" s="188">
        <v>46203</v>
      </c>
      <c r="B4" s="189" t="s">
        <v>683</v>
      </c>
      <c r="C4" s="189" t="s">
        <v>688</v>
      </c>
      <c r="D4" s="230" t="s">
        <v>696</v>
      </c>
      <c r="E4" s="189" t="s">
        <v>685</v>
      </c>
      <c r="F4" s="215">
        <v>197974390192</v>
      </c>
      <c r="G4" s="215">
        <v>278524858</v>
      </c>
      <c r="H4" s="215">
        <v>330912543696</v>
      </c>
      <c r="I4" s="215">
        <v>278524858</v>
      </c>
    </row>
    <row r="5" spans="1:9" ht="15" customHeight="1" x14ac:dyDescent="0.25">
      <c r="A5" s="188">
        <v>46203</v>
      </c>
      <c r="B5" s="189" t="s">
        <v>683</v>
      </c>
      <c r="C5" s="189" t="s">
        <v>688</v>
      </c>
      <c r="D5" s="189" t="s">
        <v>695</v>
      </c>
      <c r="E5" s="189" t="s">
        <v>685</v>
      </c>
      <c r="F5" s="215">
        <v>105621967625.573</v>
      </c>
      <c r="G5" s="215">
        <v>1571666.0823045301</v>
      </c>
      <c r="H5" s="215">
        <v>174577210840.659</v>
      </c>
      <c r="I5" s="215">
        <v>1571666.0823045301</v>
      </c>
    </row>
    <row r="6" spans="1:9" ht="15" customHeight="1" x14ac:dyDescent="0.25">
      <c r="A6" s="188">
        <v>46203</v>
      </c>
      <c r="B6" s="230" t="s">
        <v>683</v>
      </c>
      <c r="C6" s="230" t="s">
        <v>689</v>
      </c>
      <c r="D6" s="230" t="s">
        <v>696</v>
      </c>
      <c r="E6" s="189" t="s">
        <v>685</v>
      </c>
      <c r="F6" s="215">
        <v>74683092541.897995</v>
      </c>
      <c r="G6" s="215">
        <v>2999770675</v>
      </c>
      <c r="H6" s="215">
        <v>121158222721.804</v>
      </c>
      <c r="I6" s="215">
        <v>5642820107</v>
      </c>
    </row>
    <row r="7" spans="1:9" ht="15" customHeight="1" x14ac:dyDescent="0.25">
      <c r="A7" s="188">
        <v>46203</v>
      </c>
      <c r="B7" s="230" t="s">
        <v>683</v>
      </c>
      <c r="C7" s="230" t="s">
        <v>689</v>
      </c>
      <c r="D7" s="230" t="s">
        <v>695</v>
      </c>
      <c r="E7" s="189" t="s">
        <v>685</v>
      </c>
      <c r="F7" s="215">
        <v>7170481289.9959202</v>
      </c>
      <c r="G7" s="215">
        <v>80729678.697852299</v>
      </c>
      <c r="H7" s="215">
        <v>10757273467.314699</v>
      </c>
      <c r="I7" s="215">
        <v>99344177.373572394</v>
      </c>
    </row>
    <row r="8" spans="1:9" ht="15" customHeight="1" x14ac:dyDescent="0.25">
      <c r="A8" s="188">
        <v>46203</v>
      </c>
      <c r="B8" s="230" t="s">
        <v>683</v>
      </c>
      <c r="C8" s="230" t="s">
        <v>690</v>
      </c>
      <c r="D8" s="230" t="s">
        <v>696</v>
      </c>
      <c r="E8" s="189" t="s">
        <v>685</v>
      </c>
      <c r="F8" s="215">
        <v>203079997203.62701</v>
      </c>
      <c r="G8" s="215">
        <v>94668753</v>
      </c>
      <c r="H8" s="215">
        <v>291694024295.91803</v>
      </c>
      <c r="I8" s="215">
        <v>94668753</v>
      </c>
    </row>
    <row r="9" spans="1:9" ht="15" customHeight="1" x14ac:dyDescent="0.25">
      <c r="A9" s="188">
        <v>46203</v>
      </c>
      <c r="B9" s="230" t="s">
        <v>683</v>
      </c>
      <c r="C9" s="230" t="s">
        <v>690</v>
      </c>
      <c r="D9" s="230" t="s">
        <v>695</v>
      </c>
      <c r="E9" s="189" t="s">
        <v>685</v>
      </c>
      <c r="F9" s="215">
        <v>131394182611.35899</v>
      </c>
      <c r="G9" s="215">
        <v>973053.79423868295</v>
      </c>
      <c r="H9" s="215">
        <v>225975757469.60101</v>
      </c>
      <c r="I9" s="215">
        <v>973053.79423868295</v>
      </c>
    </row>
    <row r="10" spans="1:9" ht="15" customHeight="1" x14ac:dyDescent="0.25">
      <c r="A10" s="188">
        <v>46203</v>
      </c>
      <c r="B10" s="230" t="s">
        <v>683</v>
      </c>
      <c r="C10" s="230" t="s">
        <v>691</v>
      </c>
      <c r="D10" s="230" t="s">
        <v>696</v>
      </c>
      <c r="E10" s="189" t="s">
        <v>685</v>
      </c>
      <c r="F10" s="215">
        <v>23648681482.435501</v>
      </c>
      <c r="G10" s="215">
        <v>0</v>
      </c>
      <c r="H10" s="215">
        <v>43438386115.143204</v>
      </c>
      <c r="I10" s="215">
        <v>0</v>
      </c>
    </row>
    <row r="11" spans="1:9" ht="15" customHeight="1" x14ac:dyDescent="0.25">
      <c r="A11" s="188">
        <v>46203</v>
      </c>
      <c r="B11" s="230" t="s">
        <v>683</v>
      </c>
      <c r="C11" s="230" t="s">
        <v>691</v>
      </c>
      <c r="D11" s="230" t="s">
        <v>695</v>
      </c>
      <c r="E11" s="189" t="s">
        <v>685</v>
      </c>
      <c r="F11" s="215">
        <v>16485258970.1047</v>
      </c>
      <c r="G11" s="215">
        <v>0</v>
      </c>
      <c r="H11" s="215">
        <v>30391299304.170502</v>
      </c>
      <c r="I11" s="215">
        <v>0</v>
      </c>
    </row>
    <row r="12" spans="1:9" ht="15" customHeight="1" x14ac:dyDescent="0.25">
      <c r="F12" s="230"/>
      <c r="G12" s="230"/>
      <c r="H12" s="230"/>
      <c r="I12" s="230"/>
    </row>
    <row r="13" spans="1:9" ht="15" customHeight="1" x14ac:dyDescent="0.25">
      <c r="F13" s="230"/>
      <c r="G13" s="230"/>
      <c r="H13" s="230"/>
      <c r="I13" s="230"/>
    </row>
    <row r="14" spans="1:9" ht="15" customHeight="1" x14ac:dyDescent="0.25">
      <c r="F14" s="230"/>
      <c r="G14" s="230"/>
      <c r="H14" s="230"/>
      <c r="I14" s="230"/>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6"/>
  <sheetViews>
    <sheetView zoomScaleNormal="100"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5.140625" style="230" bestFit="1" customWidth="1"/>
    <col min="3" max="3" width="25.140625" style="230" bestFit="1" customWidth="1"/>
    <col min="4" max="4" width="16.85546875" style="230" bestFit="1" customWidth="1"/>
    <col min="5" max="5" width="11.140625" style="230" bestFit="1" customWidth="1"/>
    <col min="6" max="6" width="16.28515625" style="232" bestFit="1" customWidth="1"/>
    <col min="7" max="7" width="7.42578125" style="232" bestFit="1" customWidth="1"/>
    <col min="8" max="161" width="10.7109375" style="230" customWidth="1"/>
    <col min="162" max="16384" width="9.140625" style="230"/>
  </cols>
  <sheetData>
    <row r="1" spans="1:7" s="209" customFormat="1" ht="15" customHeight="1" x14ac:dyDescent="0.25">
      <c r="A1" s="188" t="s">
        <v>48</v>
      </c>
      <c r="B1" s="189" t="s">
        <v>52</v>
      </c>
      <c r="C1" s="189" t="s">
        <v>58</v>
      </c>
      <c r="D1" s="189" t="s">
        <v>757</v>
      </c>
      <c r="E1" s="189" t="s">
        <v>62</v>
      </c>
      <c r="F1" s="191" t="s">
        <v>201</v>
      </c>
      <c r="G1" s="191" t="s">
        <v>211</v>
      </c>
    </row>
    <row r="2" spans="1:7" ht="15" customHeight="1" x14ac:dyDescent="0.25">
      <c r="A2" s="188">
        <v>46203</v>
      </c>
      <c r="B2" s="189" t="s">
        <v>683</v>
      </c>
      <c r="C2" s="189" t="s">
        <v>687</v>
      </c>
      <c r="D2" s="189" t="s">
        <v>213</v>
      </c>
      <c r="E2" s="189" t="s">
        <v>685</v>
      </c>
      <c r="F2" s="215">
        <v>437839064000</v>
      </c>
      <c r="G2" s="215">
        <v>0</v>
      </c>
    </row>
    <row r="3" spans="1:7" ht="15" customHeight="1" x14ac:dyDescent="0.25">
      <c r="A3" s="188">
        <v>46203</v>
      </c>
      <c r="B3" s="189" t="s">
        <v>683</v>
      </c>
      <c r="C3" s="189" t="s">
        <v>688</v>
      </c>
      <c r="D3" s="189" t="s">
        <v>213</v>
      </c>
      <c r="E3" s="189" t="s">
        <v>685</v>
      </c>
      <c r="F3" s="215">
        <v>508250180739</v>
      </c>
      <c r="G3" s="215">
        <v>0</v>
      </c>
    </row>
    <row r="4" spans="1:7" ht="15" customHeight="1" x14ac:dyDescent="0.25">
      <c r="A4" s="188">
        <v>46203</v>
      </c>
      <c r="B4" s="189" t="s">
        <v>683</v>
      </c>
      <c r="C4" s="189" t="s">
        <v>689</v>
      </c>
      <c r="D4" s="189" t="s">
        <v>213</v>
      </c>
      <c r="E4" s="189" t="s">
        <v>685</v>
      </c>
      <c r="F4" s="215">
        <v>387460135985.479</v>
      </c>
      <c r="G4" s="215">
        <v>0</v>
      </c>
    </row>
    <row r="5" spans="1:7" ht="15" customHeight="1" x14ac:dyDescent="0.25">
      <c r="A5" s="188">
        <v>46203</v>
      </c>
      <c r="B5" s="230" t="s">
        <v>683</v>
      </c>
      <c r="C5" s="230" t="s">
        <v>690</v>
      </c>
      <c r="D5" s="230" t="s">
        <v>213</v>
      </c>
      <c r="E5" s="189" t="s">
        <v>685</v>
      </c>
      <c r="F5" s="215">
        <v>369619466196.10498</v>
      </c>
      <c r="G5" s="215">
        <v>0</v>
      </c>
    </row>
    <row r="6" spans="1:7" ht="15" customHeight="1" x14ac:dyDescent="0.25">
      <c r="A6" s="188">
        <v>46203</v>
      </c>
      <c r="B6" s="230" t="s">
        <v>683</v>
      </c>
      <c r="C6" s="230" t="s">
        <v>691</v>
      </c>
      <c r="D6" s="230" t="s">
        <v>213</v>
      </c>
      <c r="E6" s="189" t="s">
        <v>685</v>
      </c>
      <c r="F6" s="215">
        <v>2048681482.4355299</v>
      </c>
      <c r="G6" s="215">
        <v>0</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G21"/>
  <sheetViews>
    <sheetView workbookViewId="0">
      <pane ySplit="1" topLeftCell="A2" activePane="bottomLeft" state="frozen"/>
      <selection activeCell="I7" sqref="I7"/>
      <selection pane="bottomLeft" activeCell="I7" sqref="I7"/>
    </sheetView>
  </sheetViews>
  <sheetFormatPr baseColWidth="10" defaultColWidth="13.5703125" defaultRowHeight="15" customHeight="1" x14ac:dyDescent="0.25"/>
  <cols>
    <col min="1" max="1" width="13.42578125" style="231" bestFit="1" customWidth="1"/>
    <col min="2" max="2" width="15.140625" style="230" bestFit="1" customWidth="1"/>
    <col min="3" max="3" width="25.140625" style="230" bestFit="1" customWidth="1"/>
    <col min="4" max="4" width="13.42578125" style="230" bestFit="1" customWidth="1"/>
    <col min="5" max="5" width="11.140625" style="230" bestFit="1" customWidth="1"/>
    <col min="6" max="6" width="17.85546875" style="240" bestFit="1" customWidth="1"/>
    <col min="7" max="7" width="19.85546875" style="230" bestFit="1" customWidth="1"/>
    <col min="8" max="16384" width="13.5703125" style="230"/>
  </cols>
  <sheetData>
    <row r="1" spans="1:7" s="209" customFormat="1" ht="15" customHeight="1" x14ac:dyDescent="0.25">
      <c r="A1" s="188" t="s">
        <v>48</v>
      </c>
      <c r="B1" s="189" t="s">
        <v>52</v>
      </c>
      <c r="C1" s="189" t="s">
        <v>58</v>
      </c>
      <c r="D1" s="189" t="s">
        <v>757</v>
      </c>
      <c r="E1" s="189" t="s">
        <v>62</v>
      </c>
      <c r="F1" s="203" t="s">
        <v>234</v>
      </c>
    </row>
    <row r="2" spans="1:7" ht="15" customHeight="1" x14ac:dyDescent="0.25">
      <c r="A2" s="188">
        <v>46203</v>
      </c>
      <c r="B2" s="189" t="s">
        <v>683</v>
      </c>
      <c r="C2" s="189" t="s">
        <v>687</v>
      </c>
      <c r="D2" s="189" t="s">
        <v>701</v>
      </c>
      <c r="E2" s="189" t="s">
        <v>685</v>
      </c>
      <c r="F2" s="215">
        <v>2317816297254.98</v>
      </c>
      <c r="G2" s="209"/>
    </row>
    <row r="3" spans="1:7" ht="15" customHeight="1" x14ac:dyDescent="0.25">
      <c r="A3" s="188">
        <v>46203</v>
      </c>
      <c r="B3" s="189" t="s">
        <v>683</v>
      </c>
      <c r="C3" s="189" t="s">
        <v>687</v>
      </c>
      <c r="D3" s="189" t="s">
        <v>699</v>
      </c>
      <c r="E3" s="189" t="s">
        <v>685</v>
      </c>
      <c r="F3" s="215">
        <v>0</v>
      </c>
      <c r="G3" s="209"/>
    </row>
    <row r="4" spans="1:7" ht="15" customHeight="1" x14ac:dyDescent="0.25">
      <c r="A4" s="188">
        <v>46203</v>
      </c>
      <c r="B4" s="189" t="s">
        <v>683</v>
      </c>
      <c r="C4" s="189" t="s">
        <v>687</v>
      </c>
      <c r="D4" s="189" t="s">
        <v>700</v>
      </c>
      <c r="E4" s="189" t="s">
        <v>685</v>
      </c>
      <c r="F4" s="215">
        <v>838157829754.06995</v>
      </c>
      <c r="G4" s="209"/>
    </row>
    <row r="5" spans="1:7" ht="15" customHeight="1" x14ac:dyDescent="0.25">
      <c r="A5" s="188">
        <v>46203</v>
      </c>
      <c r="B5" s="189" t="s">
        <v>683</v>
      </c>
      <c r="C5" s="189" t="s">
        <v>687</v>
      </c>
      <c r="D5" s="189" t="s">
        <v>702</v>
      </c>
      <c r="E5" s="189" t="s">
        <v>685</v>
      </c>
      <c r="F5" s="215">
        <v>3155974127009.0498</v>
      </c>
      <c r="G5" s="209"/>
    </row>
    <row r="6" spans="1:7" ht="15" customHeight="1" x14ac:dyDescent="0.25">
      <c r="A6" s="188">
        <v>46203</v>
      </c>
      <c r="B6" s="189" t="s">
        <v>683</v>
      </c>
      <c r="C6" s="189" t="s">
        <v>688</v>
      </c>
      <c r="D6" s="189" t="s">
        <v>701</v>
      </c>
      <c r="E6" s="189" t="s">
        <v>685</v>
      </c>
      <c r="F6" s="215">
        <v>2072821101764.6699</v>
      </c>
      <c r="G6" s="209"/>
    </row>
    <row r="7" spans="1:7" ht="15" customHeight="1" x14ac:dyDescent="0.25">
      <c r="A7" s="188">
        <v>46203</v>
      </c>
      <c r="B7" s="189" t="s">
        <v>683</v>
      </c>
      <c r="C7" s="189" t="s">
        <v>688</v>
      </c>
      <c r="D7" s="189" t="s">
        <v>699</v>
      </c>
      <c r="E7" s="189" t="s">
        <v>685</v>
      </c>
      <c r="F7" s="215">
        <v>0</v>
      </c>
      <c r="G7" s="209"/>
    </row>
    <row r="8" spans="1:7" ht="15" customHeight="1" x14ac:dyDescent="0.25">
      <c r="A8" s="188">
        <v>46203</v>
      </c>
      <c r="B8" s="189" t="s">
        <v>683</v>
      </c>
      <c r="C8" s="189" t="s">
        <v>688</v>
      </c>
      <c r="D8" s="189" t="s">
        <v>700</v>
      </c>
      <c r="E8" s="189" t="s">
        <v>685</v>
      </c>
      <c r="F8" s="215">
        <v>145691943370.25</v>
      </c>
      <c r="G8" s="209"/>
    </row>
    <row r="9" spans="1:7" ht="15" customHeight="1" x14ac:dyDescent="0.25">
      <c r="A9" s="188">
        <v>46203</v>
      </c>
      <c r="B9" s="189" t="s">
        <v>683</v>
      </c>
      <c r="C9" s="189" t="s">
        <v>688</v>
      </c>
      <c r="D9" s="189" t="s">
        <v>702</v>
      </c>
      <c r="E9" s="189" t="s">
        <v>685</v>
      </c>
      <c r="F9" s="215">
        <v>2218513045134.9199</v>
      </c>
      <c r="G9" s="209"/>
    </row>
    <row r="10" spans="1:7" ht="15" customHeight="1" x14ac:dyDescent="0.25">
      <c r="A10" s="188">
        <v>46203</v>
      </c>
      <c r="B10" s="230" t="s">
        <v>683</v>
      </c>
      <c r="C10" s="230" t="s">
        <v>689</v>
      </c>
      <c r="D10" s="189" t="s">
        <v>701</v>
      </c>
      <c r="E10" s="189" t="s">
        <v>685</v>
      </c>
      <c r="F10" s="215">
        <v>8422529901.6300001</v>
      </c>
      <c r="G10" s="209"/>
    </row>
    <row r="11" spans="1:7" ht="15" customHeight="1" x14ac:dyDescent="0.25">
      <c r="A11" s="188">
        <v>46203</v>
      </c>
      <c r="B11" s="230" t="s">
        <v>683</v>
      </c>
      <c r="C11" s="230" t="s">
        <v>689</v>
      </c>
      <c r="D11" s="189" t="s">
        <v>699</v>
      </c>
      <c r="E11" s="189" t="s">
        <v>685</v>
      </c>
      <c r="F11" s="215">
        <v>0</v>
      </c>
      <c r="G11" s="209"/>
    </row>
    <row r="12" spans="1:7" ht="15" customHeight="1" x14ac:dyDescent="0.25">
      <c r="A12" s="188">
        <v>46203</v>
      </c>
      <c r="B12" s="230" t="s">
        <v>683</v>
      </c>
      <c r="C12" s="230" t="s">
        <v>689</v>
      </c>
      <c r="D12" s="189" t="s">
        <v>700</v>
      </c>
      <c r="E12" s="189" t="s">
        <v>685</v>
      </c>
      <c r="F12" s="215">
        <v>113697053613.85201</v>
      </c>
      <c r="G12" s="209"/>
    </row>
    <row r="13" spans="1:7" ht="15" customHeight="1" x14ac:dyDescent="0.25">
      <c r="A13" s="188">
        <v>46203</v>
      </c>
      <c r="B13" s="230" t="s">
        <v>683</v>
      </c>
      <c r="C13" s="230" t="s">
        <v>689</v>
      </c>
      <c r="D13" s="189" t="s">
        <v>702</v>
      </c>
      <c r="E13" s="189" t="s">
        <v>685</v>
      </c>
      <c r="F13" s="215">
        <v>122119583515.48199</v>
      </c>
      <c r="G13" s="209"/>
    </row>
    <row r="14" spans="1:7" ht="15" customHeight="1" x14ac:dyDescent="0.25">
      <c r="A14" s="188">
        <v>46203</v>
      </c>
      <c r="B14" s="230" t="s">
        <v>683</v>
      </c>
      <c r="C14" s="230" t="s">
        <v>690</v>
      </c>
      <c r="D14" s="189" t="s">
        <v>701</v>
      </c>
      <c r="E14" s="189" t="s">
        <v>685</v>
      </c>
      <c r="F14" s="215">
        <v>451055386698.83698</v>
      </c>
      <c r="G14" s="209"/>
    </row>
    <row r="15" spans="1:7" ht="15" customHeight="1" x14ac:dyDescent="0.25">
      <c r="A15" s="188">
        <v>46203</v>
      </c>
      <c r="B15" s="230" t="s">
        <v>683</v>
      </c>
      <c r="C15" s="230" t="s">
        <v>690</v>
      </c>
      <c r="D15" s="189" t="s">
        <v>699</v>
      </c>
      <c r="E15" s="189" t="s">
        <v>685</v>
      </c>
      <c r="F15" s="215">
        <v>0</v>
      </c>
      <c r="G15" s="209"/>
    </row>
    <row r="16" spans="1:7" ht="15" customHeight="1" x14ac:dyDescent="0.25">
      <c r="A16" s="188">
        <v>46203</v>
      </c>
      <c r="B16" s="230" t="s">
        <v>683</v>
      </c>
      <c r="C16" s="230" t="s">
        <v>690</v>
      </c>
      <c r="D16" s="189" t="s">
        <v>700</v>
      </c>
      <c r="E16" s="189" t="s">
        <v>685</v>
      </c>
      <c r="F16" s="215">
        <v>116405902853.03799</v>
      </c>
      <c r="G16" s="209"/>
    </row>
    <row r="17" spans="1:7" ht="15" customHeight="1" x14ac:dyDescent="0.25">
      <c r="A17" s="188">
        <v>46203</v>
      </c>
      <c r="B17" s="230" t="s">
        <v>683</v>
      </c>
      <c r="C17" s="230" t="s">
        <v>690</v>
      </c>
      <c r="D17" s="189" t="s">
        <v>702</v>
      </c>
      <c r="E17" s="189" t="s">
        <v>685</v>
      </c>
      <c r="F17" s="215">
        <v>567461289551.875</v>
      </c>
      <c r="G17" s="209"/>
    </row>
    <row r="18" spans="1:7" ht="15" customHeight="1" x14ac:dyDescent="0.25">
      <c r="A18" s="188">
        <v>46203</v>
      </c>
      <c r="B18" s="230" t="s">
        <v>683</v>
      </c>
      <c r="C18" s="230" t="s">
        <v>691</v>
      </c>
      <c r="D18" s="189" t="s">
        <v>701</v>
      </c>
      <c r="E18" s="189" t="s">
        <v>685</v>
      </c>
      <c r="F18" s="215">
        <v>70248912497.929993</v>
      </c>
      <c r="G18" s="209"/>
    </row>
    <row r="19" spans="1:7" ht="15" customHeight="1" x14ac:dyDescent="0.25">
      <c r="A19" s="188">
        <v>46203</v>
      </c>
      <c r="B19" s="230" t="s">
        <v>683</v>
      </c>
      <c r="C19" s="230" t="s">
        <v>691</v>
      </c>
      <c r="D19" s="189" t="s">
        <v>699</v>
      </c>
      <c r="E19" s="189" t="s">
        <v>685</v>
      </c>
      <c r="F19" s="215">
        <v>0</v>
      </c>
      <c r="G19" s="209"/>
    </row>
    <row r="20" spans="1:7" ht="15" customHeight="1" x14ac:dyDescent="0.25">
      <c r="A20" s="188">
        <v>46203</v>
      </c>
      <c r="B20" s="230" t="s">
        <v>683</v>
      </c>
      <c r="C20" s="230" t="s">
        <v>691</v>
      </c>
      <c r="D20" s="189" t="s">
        <v>700</v>
      </c>
      <c r="E20" s="189" t="s">
        <v>685</v>
      </c>
      <c r="F20" s="215">
        <v>0</v>
      </c>
      <c r="G20" s="209"/>
    </row>
    <row r="21" spans="1:7" ht="15" customHeight="1" x14ac:dyDescent="0.25">
      <c r="A21" s="188">
        <v>46203</v>
      </c>
      <c r="B21" s="230" t="s">
        <v>683</v>
      </c>
      <c r="C21" s="230" t="s">
        <v>691</v>
      </c>
      <c r="D21" s="189" t="s">
        <v>702</v>
      </c>
      <c r="E21" s="189" t="s">
        <v>685</v>
      </c>
      <c r="F21" s="215">
        <v>70248912497.929993</v>
      </c>
      <c r="G21" s="209"/>
    </row>
  </sheetData>
  <autoFilter ref="A1:F17" xr:uid="{2A2A5447-496D-4316-BC7D-0C4217C938BE}"/>
  <sortState xmlns:xlrd2="http://schemas.microsoft.com/office/spreadsheetml/2017/richdata2" ref="A1:F9">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U34"/>
  <sheetViews>
    <sheetView topLeftCell="C1" zoomScaleNormal="100" workbookViewId="0">
      <pane ySplit="1" topLeftCell="A3"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5.140625" style="230" bestFit="1" customWidth="1"/>
    <col min="3" max="3" width="25.140625" style="230" bestFit="1" customWidth="1"/>
    <col min="4" max="4" width="20.140625" style="230" bestFit="1" customWidth="1"/>
    <col min="5" max="5" width="11.140625" style="230" bestFit="1" customWidth="1"/>
    <col min="6" max="6" width="16.28515625" style="232" bestFit="1" customWidth="1"/>
    <col min="7" max="9" width="7.42578125" style="232" bestFit="1" customWidth="1"/>
    <col min="10" max="10" width="17.85546875" style="232" bestFit="1" customWidth="1"/>
    <col min="11" max="14" width="7.42578125" style="232" bestFit="1" customWidth="1"/>
    <col min="15" max="15" width="16.28515625" style="232" bestFit="1" customWidth="1"/>
    <col min="16" max="19" width="8.42578125" style="232" bestFit="1" customWidth="1"/>
    <col min="20" max="20" width="17.85546875" style="232" bestFit="1" customWidth="1"/>
    <col min="21" max="21" width="17.85546875" style="230" bestFit="1" customWidth="1"/>
    <col min="22" max="161" width="10.7109375" style="230" customWidth="1"/>
    <col min="162" max="16384" width="9.140625" style="230"/>
  </cols>
  <sheetData>
    <row r="1" spans="1:21" s="209" customFormat="1" ht="15" customHeight="1" x14ac:dyDescent="0.25">
      <c r="A1" s="188" t="s">
        <v>48</v>
      </c>
      <c r="B1" s="189" t="s">
        <v>52</v>
      </c>
      <c r="C1" s="189" t="s">
        <v>58</v>
      </c>
      <c r="D1" s="189" t="s">
        <v>757</v>
      </c>
      <c r="E1" s="189" t="s">
        <v>62</v>
      </c>
      <c r="F1" s="191" t="s">
        <v>239</v>
      </c>
      <c r="G1" s="191" t="s">
        <v>243</v>
      </c>
      <c r="H1" s="191" t="s">
        <v>245</v>
      </c>
      <c r="I1" s="191" t="s">
        <v>247</v>
      </c>
      <c r="J1" s="191" t="s">
        <v>249</v>
      </c>
      <c r="K1" s="191" t="s">
        <v>251</v>
      </c>
      <c r="L1" s="191" t="s">
        <v>253</v>
      </c>
      <c r="M1" s="191" t="s">
        <v>255</v>
      </c>
      <c r="N1" s="191" t="s">
        <v>257</v>
      </c>
      <c r="O1" s="191" t="s">
        <v>259</v>
      </c>
      <c r="P1" s="191" t="s">
        <v>261</v>
      </c>
      <c r="Q1" s="191" t="s">
        <v>263</v>
      </c>
      <c r="R1" s="191" t="s">
        <v>265</v>
      </c>
      <c r="S1" s="191" t="s">
        <v>267</v>
      </c>
      <c r="T1" s="191" t="s">
        <v>269</v>
      </c>
    </row>
    <row r="2" spans="1:21" ht="15" customHeight="1" x14ac:dyDescent="0.25">
      <c r="A2" s="188">
        <v>46203</v>
      </c>
      <c r="B2" s="189" t="s">
        <v>683</v>
      </c>
      <c r="C2" s="189" t="s">
        <v>687</v>
      </c>
      <c r="D2" s="189" t="s">
        <v>706</v>
      </c>
      <c r="E2" s="189" t="s">
        <v>685</v>
      </c>
      <c r="F2" s="215">
        <v>169885150822</v>
      </c>
      <c r="G2" s="191">
        <v>0</v>
      </c>
      <c r="H2" s="191">
        <v>0</v>
      </c>
      <c r="I2" s="191">
        <v>0</v>
      </c>
      <c r="J2" s="215">
        <v>3178672935613</v>
      </c>
      <c r="K2" s="191">
        <v>0</v>
      </c>
      <c r="L2" s="191">
        <v>0</v>
      </c>
      <c r="M2" s="191">
        <v>0</v>
      </c>
      <c r="N2" s="191">
        <v>0</v>
      </c>
      <c r="O2" s="215">
        <v>1516380000</v>
      </c>
      <c r="P2" s="191">
        <v>0</v>
      </c>
      <c r="Q2" s="191">
        <v>0</v>
      </c>
      <c r="R2" s="191">
        <v>0</v>
      </c>
      <c r="S2" s="191">
        <v>0</v>
      </c>
      <c r="T2" s="215">
        <v>3350074466435</v>
      </c>
      <c r="U2" s="235"/>
    </row>
    <row r="3" spans="1:21" ht="15" customHeight="1" x14ac:dyDescent="0.25">
      <c r="A3" s="188">
        <v>46203</v>
      </c>
      <c r="B3" s="189" t="s">
        <v>683</v>
      </c>
      <c r="C3" s="189" t="s">
        <v>687</v>
      </c>
      <c r="D3" s="189" t="s">
        <v>705</v>
      </c>
      <c r="E3" s="189" t="s">
        <v>685</v>
      </c>
      <c r="F3" s="215">
        <v>169885150822</v>
      </c>
      <c r="G3" s="191">
        <v>0</v>
      </c>
      <c r="H3" s="191">
        <v>0</v>
      </c>
      <c r="I3" s="191">
        <v>0</v>
      </c>
      <c r="J3" s="215">
        <v>3041752591639.5</v>
      </c>
      <c r="K3" s="191">
        <v>0</v>
      </c>
      <c r="L3" s="191">
        <v>0</v>
      </c>
      <c r="M3" s="191">
        <v>0</v>
      </c>
      <c r="N3" s="191">
        <v>0</v>
      </c>
      <c r="O3" s="215">
        <v>1321097800</v>
      </c>
      <c r="P3" s="191">
        <v>0</v>
      </c>
      <c r="Q3" s="191">
        <v>0</v>
      </c>
      <c r="R3" s="191">
        <v>0</v>
      </c>
      <c r="S3" s="191">
        <v>0</v>
      </c>
      <c r="T3" s="215">
        <v>3212958840261.5</v>
      </c>
      <c r="U3" s="235"/>
    </row>
    <row r="4" spans="1:21" ht="15" customHeight="1" x14ac:dyDescent="0.25">
      <c r="A4" s="188">
        <v>46203</v>
      </c>
      <c r="B4" s="189" t="s">
        <v>683</v>
      </c>
      <c r="C4" s="189" t="s">
        <v>687</v>
      </c>
      <c r="D4" s="189" t="s">
        <v>704</v>
      </c>
      <c r="E4" s="189" t="s">
        <v>685</v>
      </c>
      <c r="F4" s="215">
        <v>84963937000</v>
      </c>
      <c r="G4" s="191">
        <v>0</v>
      </c>
      <c r="H4" s="191">
        <v>0</v>
      </c>
      <c r="I4" s="191">
        <v>0</v>
      </c>
      <c r="J4" s="215">
        <v>7146233832196</v>
      </c>
      <c r="K4" s="191">
        <v>0</v>
      </c>
      <c r="L4" s="191">
        <v>0</v>
      </c>
      <c r="M4" s="191">
        <v>0</v>
      </c>
      <c r="N4" s="191">
        <v>0</v>
      </c>
      <c r="O4" s="215">
        <v>13797776604</v>
      </c>
      <c r="P4" s="191">
        <v>0</v>
      </c>
      <c r="Q4" s="191">
        <v>0</v>
      </c>
      <c r="R4" s="191">
        <v>0</v>
      </c>
      <c r="S4" s="191">
        <v>0</v>
      </c>
      <c r="T4" s="215">
        <v>7244995545800</v>
      </c>
      <c r="U4" s="235"/>
    </row>
    <row r="5" spans="1:21" ht="15" customHeight="1" x14ac:dyDescent="0.25">
      <c r="A5" s="188">
        <v>46203</v>
      </c>
      <c r="B5" s="189" t="s">
        <v>683</v>
      </c>
      <c r="C5" s="189" t="s">
        <v>687</v>
      </c>
      <c r="D5" s="189" t="s">
        <v>703</v>
      </c>
      <c r="E5" s="189" t="s">
        <v>685</v>
      </c>
      <c r="F5" s="215">
        <v>84963937000</v>
      </c>
      <c r="G5" s="191">
        <v>0</v>
      </c>
      <c r="H5" s="191">
        <v>0</v>
      </c>
      <c r="I5" s="191">
        <v>0</v>
      </c>
      <c r="J5" s="215">
        <v>6684874340996.6602</v>
      </c>
      <c r="K5" s="191">
        <v>0</v>
      </c>
      <c r="L5" s="191">
        <v>0</v>
      </c>
      <c r="M5" s="191">
        <v>0</v>
      </c>
      <c r="N5" s="191">
        <v>0</v>
      </c>
      <c r="O5" s="215">
        <v>11297860598.370001</v>
      </c>
      <c r="P5" s="191">
        <v>0</v>
      </c>
      <c r="Q5" s="191">
        <v>0</v>
      </c>
      <c r="R5" s="191">
        <v>0</v>
      </c>
      <c r="S5" s="191">
        <v>0</v>
      </c>
      <c r="T5" s="215">
        <v>6781136138595.0303</v>
      </c>
      <c r="U5" s="235"/>
    </row>
    <row r="6" spans="1:21" ht="15" customHeight="1" x14ac:dyDescent="0.25">
      <c r="A6" s="188">
        <v>46203</v>
      </c>
      <c r="B6" s="189" t="s">
        <v>683</v>
      </c>
      <c r="C6" s="189" t="s">
        <v>687</v>
      </c>
      <c r="D6" s="189" t="s">
        <v>708</v>
      </c>
      <c r="E6" s="189" t="s">
        <v>685</v>
      </c>
      <c r="F6" s="215">
        <v>0</v>
      </c>
      <c r="G6" s="191">
        <v>0</v>
      </c>
      <c r="H6" s="191">
        <v>0</v>
      </c>
      <c r="I6" s="191">
        <v>0</v>
      </c>
      <c r="J6" s="215">
        <v>0</v>
      </c>
      <c r="K6" s="191">
        <v>0</v>
      </c>
      <c r="L6" s="191">
        <v>0</v>
      </c>
      <c r="M6" s="191">
        <v>0</v>
      </c>
      <c r="N6" s="191">
        <v>0</v>
      </c>
      <c r="O6" s="215">
        <v>0</v>
      </c>
      <c r="P6" s="191">
        <v>0</v>
      </c>
      <c r="Q6" s="191">
        <v>0</v>
      </c>
      <c r="R6" s="191">
        <v>0</v>
      </c>
      <c r="S6" s="191">
        <v>0</v>
      </c>
      <c r="T6" s="215">
        <v>0</v>
      </c>
      <c r="U6" s="235"/>
    </row>
    <row r="7" spans="1:21" ht="15" customHeight="1" x14ac:dyDescent="0.25">
      <c r="A7" s="188">
        <v>46203</v>
      </c>
      <c r="B7" s="189" t="s">
        <v>683</v>
      </c>
      <c r="C7" s="189" t="s">
        <v>687</v>
      </c>
      <c r="D7" s="189" t="s">
        <v>707</v>
      </c>
      <c r="E7" s="189" t="s">
        <v>685</v>
      </c>
      <c r="F7" s="215">
        <v>0</v>
      </c>
      <c r="G7" s="191">
        <v>0</v>
      </c>
      <c r="H7" s="191">
        <v>0</v>
      </c>
      <c r="I7" s="191">
        <v>0</v>
      </c>
      <c r="J7" s="215">
        <v>0</v>
      </c>
      <c r="K7" s="191">
        <v>0</v>
      </c>
      <c r="L7" s="191">
        <v>0</v>
      </c>
      <c r="M7" s="191">
        <v>0</v>
      </c>
      <c r="N7" s="191">
        <v>0</v>
      </c>
      <c r="O7" s="215">
        <v>0</v>
      </c>
      <c r="P7" s="191">
        <v>0</v>
      </c>
      <c r="Q7" s="191">
        <v>0</v>
      </c>
      <c r="R7" s="191">
        <v>0</v>
      </c>
      <c r="S7" s="191">
        <v>0</v>
      </c>
      <c r="T7" s="215">
        <v>0</v>
      </c>
      <c r="U7" s="235"/>
    </row>
    <row r="8" spans="1:21" ht="15" customHeight="1" x14ac:dyDescent="0.25">
      <c r="A8" s="188">
        <v>46203</v>
      </c>
      <c r="B8" s="230" t="s">
        <v>683</v>
      </c>
      <c r="C8" s="230" t="s">
        <v>688</v>
      </c>
      <c r="D8" s="230" t="s">
        <v>706</v>
      </c>
      <c r="E8" s="189" t="s">
        <v>685</v>
      </c>
      <c r="F8" s="215">
        <v>51300898680</v>
      </c>
      <c r="G8" s="191">
        <v>0</v>
      </c>
      <c r="H8" s="191">
        <v>0</v>
      </c>
      <c r="I8" s="191">
        <v>0</v>
      </c>
      <c r="J8" s="215">
        <v>4860749938440</v>
      </c>
      <c r="K8" s="191">
        <v>0</v>
      </c>
      <c r="L8" s="191">
        <v>0</v>
      </c>
      <c r="M8" s="191">
        <v>0</v>
      </c>
      <c r="N8" s="191">
        <v>0</v>
      </c>
      <c r="O8" s="215">
        <v>0</v>
      </c>
      <c r="P8" s="191">
        <v>0</v>
      </c>
      <c r="Q8" s="191">
        <v>0</v>
      </c>
      <c r="R8" s="191">
        <v>0</v>
      </c>
      <c r="S8" s="191">
        <v>0</v>
      </c>
      <c r="T8" s="215">
        <v>4912050837120</v>
      </c>
      <c r="U8" s="235"/>
    </row>
    <row r="9" spans="1:21" ht="15" customHeight="1" x14ac:dyDescent="0.25">
      <c r="A9" s="188">
        <v>46203</v>
      </c>
      <c r="B9" s="230" t="s">
        <v>683</v>
      </c>
      <c r="C9" s="230" t="s">
        <v>688</v>
      </c>
      <c r="D9" s="230" t="s">
        <v>705</v>
      </c>
      <c r="E9" s="189" t="s">
        <v>685</v>
      </c>
      <c r="F9" s="215">
        <v>51300898680</v>
      </c>
      <c r="G9" s="191">
        <v>0</v>
      </c>
      <c r="H9" s="191">
        <v>0</v>
      </c>
      <c r="I9" s="191">
        <v>0</v>
      </c>
      <c r="J9" s="215">
        <v>4658735899135.2998</v>
      </c>
      <c r="K9" s="191">
        <v>0</v>
      </c>
      <c r="L9" s="191">
        <v>0</v>
      </c>
      <c r="M9" s="191">
        <v>0</v>
      </c>
      <c r="N9" s="191">
        <v>0</v>
      </c>
      <c r="O9" s="215">
        <v>0</v>
      </c>
      <c r="P9" s="191">
        <v>0</v>
      </c>
      <c r="Q9" s="191">
        <v>0</v>
      </c>
      <c r="R9" s="191">
        <v>0</v>
      </c>
      <c r="S9" s="191">
        <v>0</v>
      </c>
      <c r="T9" s="215">
        <v>4710036797815.2998</v>
      </c>
      <c r="U9" s="235"/>
    </row>
    <row r="10" spans="1:21" ht="15" customHeight="1" x14ac:dyDescent="0.25">
      <c r="A10" s="188">
        <v>46203</v>
      </c>
      <c r="B10" s="230" t="s">
        <v>683</v>
      </c>
      <c r="C10" s="230" t="s">
        <v>688</v>
      </c>
      <c r="D10" s="230" t="s">
        <v>704</v>
      </c>
      <c r="E10" s="189" t="s">
        <v>685</v>
      </c>
      <c r="F10" s="215">
        <v>27618095187</v>
      </c>
      <c r="G10" s="191">
        <v>0</v>
      </c>
      <c r="H10" s="191">
        <v>0</v>
      </c>
      <c r="I10" s="191">
        <v>0</v>
      </c>
      <c r="J10" s="215">
        <v>1729520874802</v>
      </c>
      <c r="K10" s="191">
        <v>0</v>
      </c>
      <c r="L10" s="191">
        <v>0</v>
      </c>
      <c r="M10" s="191">
        <v>0</v>
      </c>
      <c r="N10" s="191">
        <v>0</v>
      </c>
      <c r="O10" s="215">
        <v>0</v>
      </c>
      <c r="P10" s="191">
        <v>0</v>
      </c>
      <c r="Q10" s="191">
        <v>0</v>
      </c>
      <c r="R10" s="191">
        <v>0</v>
      </c>
      <c r="S10" s="191">
        <v>0</v>
      </c>
      <c r="T10" s="215">
        <v>1757138969989</v>
      </c>
      <c r="U10" s="235"/>
    </row>
    <row r="11" spans="1:21" ht="15" customHeight="1" x14ac:dyDescent="0.25">
      <c r="A11" s="188">
        <v>46203</v>
      </c>
      <c r="B11" s="230" t="s">
        <v>683</v>
      </c>
      <c r="C11" s="230" t="s">
        <v>688</v>
      </c>
      <c r="D11" s="230" t="s">
        <v>703</v>
      </c>
      <c r="E11" s="189" t="s">
        <v>685</v>
      </c>
      <c r="F11" s="215">
        <v>27618095187</v>
      </c>
      <c r="G11" s="191">
        <v>0</v>
      </c>
      <c r="H11" s="191">
        <v>0</v>
      </c>
      <c r="I11" s="191">
        <v>0</v>
      </c>
      <c r="J11" s="215">
        <v>1607054239736.6499</v>
      </c>
      <c r="K11" s="191">
        <v>0</v>
      </c>
      <c r="L11" s="191">
        <v>0</v>
      </c>
      <c r="M11" s="191">
        <v>0</v>
      </c>
      <c r="N11" s="191">
        <v>0</v>
      </c>
      <c r="O11" s="215">
        <v>0</v>
      </c>
      <c r="P11" s="191">
        <v>0</v>
      </c>
      <c r="Q11" s="191">
        <v>0</v>
      </c>
      <c r="R11" s="191">
        <v>0</v>
      </c>
      <c r="S11" s="191">
        <v>0</v>
      </c>
      <c r="T11" s="215">
        <v>1634672334923.6499</v>
      </c>
      <c r="U11" s="235"/>
    </row>
    <row r="12" spans="1:21" ht="15" customHeight="1" x14ac:dyDescent="0.25">
      <c r="A12" s="188">
        <v>46203</v>
      </c>
      <c r="B12" s="230" t="s">
        <v>683</v>
      </c>
      <c r="C12" s="230" t="s">
        <v>688</v>
      </c>
      <c r="D12" s="230" t="s">
        <v>708</v>
      </c>
      <c r="E12" s="189" t="s">
        <v>685</v>
      </c>
      <c r="F12" s="215">
        <v>0</v>
      </c>
      <c r="G12" s="191">
        <v>0</v>
      </c>
      <c r="H12" s="191">
        <v>0</v>
      </c>
      <c r="I12" s="191">
        <v>0</v>
      </c>
      <c r="J12" s="215">
        <v>0</v>
      </c>
      <c r="K12" s="191">
        <v>0</v>
      </c>
      <c r="L12" s="191">
        <v>0</v>
      </c>
      <c r="M12" s="191">
        <v>0</v>
      </c>
      <c r="N12" s="191">
        <v>0</v>
      </c>
      <c r="O12" s="215">
        <v>0</v>
      </c>
      <c r="P12" s="191">
        <v>0</v>
      </c>
      <c r="Q12" s="191">
        <v>0</v>
      </c>
      <c r="R12" s="191">
        <v>0</v>
      </c>
      <c r="S12" s="191">
        <v>0</v>
      </c>
      <c r="T12" s="215">
        <v>0</v>
      </c>
      <c r="U12" s="235"/>
    </row>
    <row r="13" spans="1:21" ht="15" customHeight="1" x14ac:dyDescent="0.25">
      <c r="A13" s="188">
        <v>46203</v>
      </c>
      <c r="B13" s="230" t="s">
        <v>683</v>
      </c>
      <c r="C13" s="230" t="s">
        <v>688</v>
      </c>
      <c r="D13" s="230" t="s">
        <v>707</v>
      </c>
      <c r="E13" s="189" t="s">
        <v>685</v>
      </c>
      <c r="F13" s="215">
        <v>0</v>
      </c>
      <c r="G13" s="191">
        <v>0</v>
      </c>
      <c r="H13" s="191">
        <v>0</v>
      </c>
      <c r="I13" s="191">
        <v>0</v>
      </c>
      <c r="J13" s="215">
        <v>0</v>
      </c>
      <c r="K13" s="191">
        <v>0</v>
      </c>
      <c r="L13" s="191">
        <v>0</v>
      </c>
      <c r="M13" s="191">
        <v>0</v>
      </c>
      <c r="N13" s="191">
        <v>0</v>
      </c>
      <c r="O13" s="215">
        <v>0</v>
      </c>
      <c r="P13" s="191">
        <v>0</v>
      </c>
      <c r="Q13" s="191">
        <v>0</v>
      </c>
      <c r="R13" s="191">
        <v>0</v>
      </c>
      <c r="S13" s="191">
        <v>0</v>
      </c>
      <c r="T13" s="215">
        <v>0</v>
      </c>
      <c r="U13" s="235"/>
    </row>
    <row r="14" spans="1:21" ht="15" customHeight="1" x14ac:dyDescent="0.25">
      <c r="A14" s="188">
        <v>46203</v>
      </c>
      <c r="B14" s="230" t="s">
        <v>683</v>
      </c>
      <c r="C14" s="230" t="s">
        <v>689</v>
      </c>
      <c r="D14" s="230" t="s">
        <v>706</v>
      </c>
      <c r="E14" s="189" t="s">
        <v>685</v>
      </c>
      <c r="F14" s="215">
        <v>6759481745</v>
      </c>
      <c r="G14" s="191">
        <v>0</v>
      </c>
      <c r="H14" s="191">
        <v>0</v>
      </c>
      <c r="I14" s="191">
        <v>0</v>
      </c>
      <c r="J14" s="215">
        <v>3862195229</v>
      </c>
      <c r="K14" s="191">
        <v>0</v>
      </c>
      <c r="L14" s="191">
        <v>0</v>
      </c>
      <c r="M14" s="191">
        <v>0</v>
      </c>
      <c r="N14" s="191">
        <v>0</v>
      </c>
      <c r="O14" s="215">
        <v>26265317363</v>
      </c>
      <c r="P14" s="191">
        <v>0</v>
      </c>
      <c r="Q14" s="191">
        <v>0</v>
      </c>
      <c r="R14" s="191">
        <v>0</v>
      </c>
      <c r="S14" s="191">
        <v>0</v>
      </c>
      <c r="T14" s="215">
        <v>36886994337</v>
      </c>
      <c r="U14" s="235"/>
    </row>
    <row r="15" spans="1:21" ht="15" customHeight="1" x14ac:dyDescent="0.25">
      <c r="A15" s="188">
        <v>46203</v>
      </c>
      <c r="B15" s="230" t="s">
        <v>683</v>
      </c>
      <c r="C15" s="230" t="s">
        <v>689</v>
      </c>
      <c r="D15" s="230" t="s">
        <v>705</v>
      </c>
      <c r="E15" s="189" t="s">
        <v>685</v>
      </c>
      <c r="F15" s="215">
        <v>6759481745</v>
      </c>
      <c r="G15" s="191">
        <v>0</v>
      </c>
      <c r="H15" s="191">
        <v>0</v>
      </c>
      <c r="I15" s="191">
        <v>0</v>
      </c>
      <c r="J15" s="215">
        <v>3731816376</v>
      </c>
      <c r="K15" s="191">
        <v>0</v>
      </c>
      <c r="L15" s="191">
        <v>0</v>
      </c>
      <c r="M15" s="191">
        <v>0</v>
      </c>
      <c r="N15" s="191">
        <v>0</v>
      </c>
      <c r="O15" s="215">
        <v>24041175492.047199</v>
      </c>
      <c r="P15" s="191">
        <v>0</v>
      </c>
      <c r="Q15" s="191">
        <v>0</v>
      </c>
      <c r="R15" s="191">
        <v>0</v>
      </c>
      <c r="S15" s="191">
        <v>0</v>
      </c>
      <c r="T15" s="215">
        <v>34532473613.047203</v>
      </c>
      <c r="U15" s="235"/>
    </row>
    <row r="16" spans="1:21" ht="15" customHeight="1" x14ac:dyDescent="0.25">
      <c r="A16" s="188">
        <v>46203</v>
      </c>
      <c r="B16" s="230" t="s">
        <v>683</v>
      </c>
      <c r="C16" s="230" t="s">
        <v>689</v>
      </c>
      <c r="D16" s="230" t="s">
        <v>704</v>
      </c>
      <c r="E16" s="189" t="s">
        <v>685</v>
      </c>
      <c r="F16" s="215">
        <v>32567914304</v>
      </c>
      <c r="G16" s="191">
        <v>0</v>
      </c>
      <c r="H16" s="191">
        <v>0</v>
      </c>
      <c r="I16" s="191">
        <v>0</v>
      </c>
      <c r="J16" s="215">
        <v>28528798203</v>
      </c>
      <c r="K16" s="191">
        <v>0</v>
      </c>
      <c r="L16" s="191">
        <v>0</v>
      </c>
      <c r="M16" s="191">
        <v>0</v>
      </c>
      <c r="N16" s="191">
        <v>0</v>
      </c>
      <c r="O16" s="215">
        <v>496514247978</v>
      </c>
      <c r="P16" s="191">
        <v>0</v>
      </c>
      <c r="Q16" s="191">
        <v>0</v>
      </c>
      <c r="R16" s="191">
        <v>0</v>
      </c>
      <c r="S16" s="191">
        <v>0</v>
      </c>
      <c r="T16" s="215">
        <v>557610960485</v>
      </c>
      <c r="U16" s="235"/>
    </row>
    <row r="17" spans="1:21" ht="15" customHeight="1" x14ac:dyDescent="0.25">
      <c r="A17" s="188">
        <v>46203</v>
      </c>
      <c r="B17" s="230" t="s">
        <v>683</v>
      </c>
      <c r="C17" s="230" t="s">
        <v>689</v>
      </c>
      <c r="D17" s="230" t="s">
        <v>703</v>
      </c>
      <c r="E17" s="189" t="s">
        <v>685</v>
      </c>
      <c r="F17" s="215">
        <v>32567914304</v>
      </c>
      <c r="G17" s="191">
        <v>0</v>
      </c>
      <c r="H17" s="191">
        <v>0</v>
      </c>
      <c r="I17" s="191">
        <v>0</v>
      </c>
      <c r="J17" s="215">
        <v>26979928246.200001</v>
      </c>
      <c r="K17" s="191">
        <v>0</v>
      </c>
      <c r="L17" s="191">
        <v>0</v>
      </c>
      <c r="M17" s="191">
        <v>0</v>
      </c>
      <c r="N17" s="191">
        <v>0</v>
      </c>
      <c r="O17" s="215">
        <v>472537208460.20203</v>
      </c>
      <c r="P17" s="191">
        <v>0</v>
      </c>
      <c r="Q17" s="191">
        <v>0</v>
      </c>
      <c r="R17" s="191">
        <v>0</v>
      </c>
      <c r="S17" s="191">
        <v>0</v>
      </c>
      <c r="T17" s="215">
        <v>532085051010.40198</v>
      </c>
      <c r="U17" s="235"/>
    </row>
    <row r="18" spans="1:21" ht="15" customHeight="1" x14ac:dyDescent="0.25">
      <c r="A18" s="188">
        <v>46203</v>
      </c>
      <c r="B18" s="230" t="s">
        <v>683</v>
      </c>
      <c r="C18" s="230" t="s">
        <v>689</v>
      </c>
      <c r="D18" s="230" t="s">
        <v>708</v>
      </c>
      <c r="E18" s="189" t="s">
        <v>685</v>
      </c>
      <c r="F18" s="215">
        <v>0</v>
      </c>
      <c r="G18" s="191">
        <v>0</v>
      </c>
      <c r="H18" s="191">
        <v>0</v>
      </c>
      <c r="I18" s="191">
        <v>0</v>
      </c>
      <c r="J18" s="215">
        <v>0</v>
      </c>
      <c r="K18" s="191">
        <v>0</v>
      </c>
      <c r="L18" s="191">
        <v>0</v>
      </c>
      <c r="M18" s="191">
        <v>0</v>
      </c>
      <c r="N18" s="191">
        <v>0</v>
      </c>
      <c r="O18" s="215">
        <v>0</v>
      </c>
      <c r="P18" s="191">
        <v>0</v>
      </c>
      <c r="Q18" s="191">
        <v>0</v>
      </c>
      <c r="R18" s="191">
        <v>0</v>
      </c>
      <c r="S18" s="191">
        <v>0</v>
      </c>
      <c r="T18" s="215">
        <v>0</v>
      </c>
      <c r="U18" s="235"/>
    </row>
    <row r="19" spans="1:21" ht="15" customHeight="1" x14ac:dyDescent="0.25">
      <c r="A19" s="188">
        <v>46203</v>
      </c>
      <c r="B19" s="230" t="s">
        <v>683</v>
      </c>
      <c r="C19" s="230" t="s">
        <v>689</v>
      </c>
      <c r="D19" s="230" t="s">
        <v>707</v>
      </c>
      <c r="E19" s="189" t="s">
        <v>685</v>
      </c>
      <c r="F19" s="215">
        <v>0</v>
      </c>
      <c r="G19" s="191">
        <v>0</v>
      </c>
      <c r="H19" s="191">
        <v>0</v>
      </c>
      <c r="I19" s="191">
        <v>0</v>
      </c>
      <c r="J19" s="215">
        <v>0</v>
      </c>
      <c r="K19" s="191">
        <v>0</v>
      </c>
      <c r="L19" s="191">
        <v>0</v>
      </c>
      <c r="M19" s="191">
        <v>0</v>
      </c>
      <c r="N19" s="191">
        <v>0</v>
      </c>
      <c r="O19" s="215">
        <v>0</v>
      </c>
      <c r="P19" s="191">
        <v>0</v>
      </c>
      <c r="Q19" s="191">
        <v>0</v>
      </c>
      <c r="R19" s="191">
        <v>0</v>
      </c>
      <c r="S19" s="191">
        <v>0</v>
      </c>
      <c r="T19" s="215">
        <v>0</v>
      </c>
      <c r="U19" s="235"/>
    </row>
    <row r="20" spans="1:21" ht="15" customHeight="1" x14ac:dyDescent="0.25">
      <c r="A20" s="188">
        <v>46203</v>
      </c>
      <c r="B20" s="230" t="s">
        <v>683</v>
      </c>
      <c r="C20" s="230" t="s">
        <v>690</v>
      </c>
      <c r="D20" s="230" t="s">
        <v>706</v>
      </c>
      <c r="E20" s="189" t="s">
        <v>685</v>
      </c>
      <c r="F20" s="215">
        <v>99549743000</v>
      </c>
      <c r="G20" s="191">
        <v>0</v>
      </c>
      <c r="H20" s="191">
        <v>0</v>
      </c>
      <c r="I20" s="191">
        <v>0</v>
      </c>
      <c r="J20" s="215">
        <v>517399953851</v>
      </c>
      <c r="K20" s="191">
        <v>0</v>
      </c>
      <c r="L20" s="191">
        <v>0</v>
      </c>
      <c r="M20" s="191">
        <v>0</v>
      </c>
      <c r="N20" s="191">
        <v>0</v>
      </c>
      <c r="O20" s="215">
        <v>0</v>
      </c>
      <c r="P20" s="191">
        <v>0</v>
      </c>
      <c r="Q20" s="191">
        <v>0</v>
      </c>
      <c r="R20" s="191">
        <v>0</v>
      </c>
      <c r="S20" s="191">
        <v>0</v>
      </c>
      <c r="T20" s="215">
        <v>616949696851</v>
      </c>
      <c r="U20" s="235"/>
    </row>
    <row r="21" spans="1:21" ht="15" customHeight="1" x14ac:dyDescent="0.25">
      <c r="A21" s="188">
        <v>46203</v>
      </c>
      <c r="B21" s="230" t="s">
        <v>683</v>
      </c>
      <c r="C21" s="230" t="s">
        <v>690</v>
      </c>
      <c r="D21" s="230" t="s">
        <v>705</v>
      </c>
      <c r="E21" s="189" t="s">
        <v>685</v>
      </c>
      <c r="F21" s="215">
        <v>99549743000</v>
      </c>
      <c r="G21" s="191">
        <v>0</v>
      </c>
      <c r="H21" s="191">
        <v>0</v>
      </c>
      <c r="I21" s="191">
        <v>0</v>
      </c>
      <c r="J21" s="215">
        <v>495727792359.29999</v>
      </c>
      <c r="K21" s="191">
        <v>0</v>
      </c>
      <c r="L21" s="191">
        <v>0</v>
      </c>
      <c r="M21" s="191">
        <v>0</v>
      </c>
      <c r="N21" s="191">
        <v>0</v>
      </c>
      <c r="O21" s="215">
        <v>0</v>
      </c>
      <c r="P21" s="191">
        <v>0</v>
      </c>
      <c r="Q21" s="191">
        <v>0</v>
      </c>
      <c r="R21" s="191">
        <v>0</v>
      </c>
      <c r="S21" s="191">
        <v>0</v>
      </c>
      <c r="T21" s="215">
        <v>595277535359.30005</v>
      </c>
      <c r="U21" s="235"/>
    </row>
    <row r="22" spans="1:21" ht="15" customHeight="1" x14ac:dyDescent="0.25">
      <c r="A22" s="188">
        <v>46203</v>
      </c>
      <c r="B22" s="230" t="s">
        <v>683</v>
      </c>
      <c r="C22" s="230" t="s">
        <v>690</v>
      </c>
      <c r="D22" s="230" t="s">
        <v>704</v>
      </c>
      <c r="E22" s="189" t="s">
        <v>685</v>
      </c>
      <c r="F22" s="215">
        <v>0</v>
      </c>
      <c r="G22" s="191">
        <v>0</v>
      </c>
      <c r="H22" s="191">
        <v>0</v>
      </c>
      <c r="I22" s="191">
        <v>0</v>
      </c>
      <c r="J22" s="215">
        <v>157419065934</v>
      </c>
      <c r="K22" s="191">
        <v>0</v>
      </c>
      <c r="L22" s="191">
        <v>0</v>
      </c>
      <c r="M22" s="191">
        <v>0</v>
      </c>
      <c r="N22" s="191">
        <v>0</v>
      </c>
      <c r="O22" s="215">
        <v>0</v>
      </c>
      <c r="P22" s="191">
        <v>0</v>
      </c>
      <c r="Q22" s="191">
        <v>0</v>
      </c>
      <c r="R22" s="191">
        <v>0</v>
      </c>
      <c r="S22" s="191">
        <v>0</v>
      </c>
      <c r="T22" s="215">
        <v>157419065934</v>
      </c>
      <c r="U22" s="235"/>
    </row>
    <row r="23" spans="1:21" ht="15" customHeight="1" x14ac:dyDescent="0.25">
      <c r="A23" s="188">
        <v>46203</v>
      </c>
      <c r="B23" s="230" t="s">
        <v>683</v>
      </c>
      <c r="C23" s="230" t="s">
        <v>690</v>
      </c>
      <c r="D23" s="230" t="s">
        <v>703</v>
      </c>
      <c r="E23" s="189" t="s">
        <v>685</v>
      </c>
      <c r="F23" s="215">
        <v>0</v>
      </c>
      <c r="G23" s="191">
        <v>0</v>
      </c>
      <c r="H23" s="191">
        <v>0</v>
      </c>
      <c r="I23" s="191">
        <v>0</v>
      </c>
      <c r="J23" s="215">
        <v>143251350000</v>
      </c>
      <c r="K23" s="191">
        <v>0</v>
      </c>
      <c r="L23" s="191">
        <v>0</v>
      </c>
      <c r="M23" s="191">
        <v>0</v>
      </c>
      <c r="N23" s="191">
        <v>0</v>
      </c>
      <c r="O23" s="215">
        <v>0</v>
      </c>
      <c r="P23" s="191">
        <v>0</v>
      </c>
      <c r="Q23" s="191">
        <v>0</v>
      </c>
      <c r="R23" s="191">
        <v>0</v>
      </c>
      <c r="S23" s="191">
        <v>0</v>
      </c>
      <c r="T23" s="215">
        <v>143251350000</v>
      </c>
      <c r="U23" s="235"/>
    </row>
    <row r="24" spans="1:21" ht="15" customHeight="1" x14ac:dyDescent="0.25">
      <c r="A24" s="188">
        <v>46203</v>
      </c>
      <c r="B24" s="230" t="s">
        <v>683</v>
      </c>
      <c r="C24" s="230" t="s">
        <v>690</v>
      </c>
      <c r="D24" s="230" t="s">
        <v>708</v>
      </c>
      <c r="E24" s="189" t="s">
        <v>685</v>
      </c>
      <c r="F24" s="215">
        <v>0</v>
      </c>
      <c r="G24" s="191">
        <v>0</v>
      </c>
      <c r="H24" s="191">
        <v>0</v>
      </c>
      <c r="I24" s="191">
        <v>0</v>
      </c>
      <c r="J24" s="215">
        <v>0</v>
      </c>
      <c r="K24" s="191">
        <v>0</v>
      </c>
      <c r="L24" s="191">
        <v>0</v>
      </c>
      <c r="M24" s="191">
        <v>0</v>
      </c>
      <c r="N24" s="191">
        <v>0</v>
      </c>
      <c r="O24" s="215">
        <v>0</v>
      </c>
      <c r="P24" s="191">
        <v>0</v>
      </c>
      <c r="Q24" s="191">
        <v>0</v>
      </c>
      <c r="R24" s="191">
        <v>0</v>
      </c>
      <c r="S24" s="191">
        <v>0</v>
      </c>
      <c r="T24" s="215">
        <v>0</v>
      </c>
      <c r="U24" s="235"/>
    </row>
    <row r="25" spans="1:21" ht="15" customHeight="1" x14ac:dyDescent="0.25">
      <c r="A25" s="188">
        <v>46203</v>
      </c>
      <c r="B25" s="230" t="s">
        <v>683</v>
      </c>
      <c r="C25" s="230" t="s">
        <v>690</v>
      </c>
      <c r="D25" s="230" t="s">
        <v>707</v>
      </c>
      <c r="E25" s="189" t="s">
        <v>685</v>
      </c>
      <c r="F25" s="215">
        <v>0</v>
      </c>
      <c r="G25" s="191">
        <v>0</v>
      </c>
      <c r="H25" s="191">
        <v>0</v>
      </c>
      <c r="I25" s="191">
        <v>0</v>
      </c>
      <c r="J25" s="215">
        <v>0</v>
      </c>
      <c r="K25" s="191">
        <v>0</v>
      </c>
      <c r="L25" s="191">
        <v>0</v>
      </c>
      <c r="M25" s="191">
        <v>0</v>
      </c>
      <c r="N25" s="191">
        <v>0</v>
      </c>
      <c r="O25" s="215">
        <v>0</v>
      </c>
      <c r="P25" s="191">
        <v>0</v>
      </c>
      <c r="Q25" s="191">
        <v>0</v>
      </c>
      <c r="R25" s="191">
        <v>0</v>
      </c>
      <c r="S25" s="191">
        <v>0</v>
      </c>
      <c r="T25" s="215">
        <v>0</v>
      </c>
      <c r="U25" s="235"/>
    </row>
    <row r="26" spans="1:21" ht="15" customHeight="1" x14ac:dyDescent="0.25">
      <c r="A26" s="188">
        <v>46203</v>
      </c>
      <c r="B26" s="189" t="s">
        <v>683</v>
      </c>
      <c r="C26" s="189" t="s">
        <v>691</v>
      </c>
      <c r="D26" s="230" t="s">
        <v>706</v>
      </c>
      <c r="E26" s="189" t="s">
        <v>685</v>
      </c>
      <c r="F26" s="215">
        <v>208355533067.82999</v>
      </c>
      <c r="G26" s="191">
        <v>0</v>
      </c>
      <c r="H26" s="191">
        <v>0</v>
      </c>
      <c r="I26" s="191">
        <v>0</v>
      </c>
      <c r="J26" s="215">
        <v>250571325000</v>
      </c>
      <c r="K26" s="191">
        <v>0</v>
      </c>
      <c r="L26" s="191">
        <v>0</v>
      </c>
      <c r="M26" s="191">
        <v>0</v>
      </c>
      <c r="N26" s="191">
        <v>0</v>
      </c>
      <c r="O26" s="215">
        <v>0</v>
      </c>
      <c r="P26" s="191">
        <v>0</v>
      </c>
      <c r="Q26" s="191">
        <v>0</v>
      </c>
      <c r="R26" s="191">
        <v>0</v>
      </c>
      <c r="S26" s="191">
        <v>0</v>
      </c>
      <c r="T26" s="215">
        <v>458926858067.83002</v>
      </c>
      <c r="U26" s="235"/>
    </row>
    <row r="27" spans="1:21" ht="15" customHeight="1" x14ac:dyDescent="0.25">
      <c r="A27" s="188">
        <v>46203</v>
      </c>
      <c r="B27" s="189" t="s">
        <v>683</v>
      </c>
      <c r="C27" s="189" t="s">
        <v>691</v>
      </c>
      <c r="D27" s="189" t="s">
        <v>705</v>
      </c>
      <c r="E27" s="189" t="s">
        <v>685</v>
      </c>
      <c r="F27" s="215">
        <v>208355533067.82999</v>
      </c>
      <c r="G27" s="191">
        <v>0</v>
      </c>
      <c r="H27" s="191">
        <v>0</v>
      </c>
      <c r="I27" s="191">
        <v>0</v>
      </c>
      <c r="J27" s="215">
        <v>241943125780</v>
      </c>
      <c r="K27" s="191">
        <v>0</v>
      </c>
      <c r="L27" s="191">
        <v>0</v>
      </c>
      <c r="M27" s="191">
        <v>0</v>
      </c>
      <c r="N27" s="191">
        <v>0</v>
      </c>
      <c r="O27" s="215">
        <v>0</v>
      </c>
      <c r="P27" s="191">
        <v>0</v>
      </c>
      <c r="Q27" s="191">
        <v>0</v>
      </c>
      <c r="R27" s="191">
        <v>0</v>
      </c>
      <c r="S27" s="191">
        <v>0</v>
      </c>
      <c r="T27" s="215">
        <v>450298658847.83002</v>
      </c>
    </row>
    <row r="28" spans="1:21" ht="15" customHeight="1" x14ac:dyDescent="0.25">
      <c r="A28" s="188">
        <v>46203</v>
      </c>
      <c r="B28" s="189" t="s">
        <v>683</v>
      </c>
      <c r="C28" s="189" t="s">
        <v>691</v>
      </c>
      <c r="D28" s="189" t="s">
        <v>704</v>
      </c>
      <c r="E28" s="189" t="s">
        <v>685</v>
      </c>
      <c r="F28" s="215">
        <v>0</v>
      </c>
      <c r="G28" s="191">
        <v>0</v>
      </c>
      <c r="H28" s="191">
        <v>0</v>
      </c>
      <c r="I28" s="191">
        <v>0</v>
      </c>
      <c r="J28" s="215">
        <v>0</v>
      </c>
      <c r="K28" s="191">
        <v>0</v>
      </c>
      <c r="L28" s="191">
        <v>0</v>
      </c>
      <c r="M28" s="191">
        <v>0</v>
      </c>
      <c r="N28" s="191">
        <v>0</v>
      </c>
      <c r="O28" s="215">
        <v>0</v>
      </c>
      <c r="P28" s="191">
        <v>0</v>
      </c>
      <c r="Q28" s="191">
        <v>0</v>
      </c>
      <c r="R28" s="191">
        <v>0</v>
      </c>
      <c r="S28" s="191">
        <v>0</v>
      </c>
      <c r="T28" s="215">
        <v>0</v>
      </c>
    </row>
    <row r="29" spans="1:21" ht="15" customHeight="1" x14ac:dyDescent="0.25">
      <c r="A29" s="188">
        <v>46203</v>
      </c>
      <c r="B29" s="189" t="s">
        <v>683</v>
      </c>
      <c r="C29" s="189" t="s">
        <v>691</v>
      </c>
      <c r="D29" s="189" t="s">
        <v>703</v>
      </c>
      <c r="E29" s="189" t="s">
        <v>685</v>
      </c>
      <c r="F29" s="215">
        <v>0</v>
      </c>
      <c r="G29" s="191">
        <v>0</v>
      </c>
      <c r="H29" s="191">
        <v>0</v>
      </c>
      <c r="I29" s="191">
        <v>0</v>
      </c>
      <c r="J29" s="215">
        <v>0</v>
      </c>
      <c r="K29" s="191">
        <v>0</v>
      </c>
      <c r="L29" s="191">
        <v>0</v>
      </c>
      <c r="M29" s="191">
        <v>0</v>
      </c>
      <c r="N29" s="191">
        <v>0</v>
      </c>
      <c r="O29" s="215">
        <v>0</v>
      </c>
      <c r="P29" s="191">
        <v>0</v>
      </c>
      <c r="Q29" s="191">
        <v>0</v>
      </c>
      <c r="R29" s="191">
        <v>0</v>
      </c>
      <c r="S29" s="191">
        <v>0</v>
      </c>
      <c r="T29" s="215">
        <v>0</v>
      </c>
    </row>
    <row r="30" spans="1:21" ht="15" customHeight="1" x14ac:dyDescent="0.25">
      <c r="A30" s="188">
        <v>46203</v>
      </c>
      <c r="B30" s="189" t="s">
        <v>683</v>
      </c>
      <c r="C30" s="189" t="s">
        <v>691</v>
      </c>
      <c r="D30" s="189" t="s">
        <v>708</v>
      </c>
      <c r="E30" s="189" t="s">
        <v>685</v>
      </c>
      <c r="F30" s="215">
        <v>0</v>
      </c>
      <c r="G30" s="191">
        <v>0</v>
      </c>
      <c r="H30" s="191">
        <v>0</v>
      </c>
      <c r="I30" s="191">
        <v>0</v>
      </c>
      <c r="J30" s="215">
        <v>0</v>
      </c>
      <c r="K30" s="191">
        <v>0</v>
      </c>
      <c r="L30" s="191">
        <v>0</v>
      </c>
      <c r="M30" s="191">
        <v>0</v>
      </c>
      <c r="N30" s="191">
        <v>0</v>
      </c>
      <c r="O30" s="215">
        <v>0</v>
      </c>
      <c r="P30" s="191">
        <v>0</v>
      </c>
      <c r="Q30" s="191">
        <v>0</v>
      </c>
      <c r="R30" s="191">
        <v>0</v>
      </c>
      <c r="S30" s="191">
        <v>0</v>
      </c>
      <c r="T30" s="215">
        <v>0</v>
      </c>
    </row>
    <row r="31" spans="1:21" ht="15" customHeight="1" x14ac:dyDescent="0.25">
      <c r="A31" s="188">
        <v>46203</v>
      </c>
      <c r="B31" s="189" t="s">
        <v>683</v>
      </c>
      <c r="C31" s="189" t="s">
        <v>691</v>
      </c>
      <c r="D31" s="189" t="s">
        <v>707</v>
      </c>
      <c r="E31" s="189" t="s">
        <v>685</v>
      </c>
      <c r="F31" s="215">
        <v>0</v>
      </c>
      <c r="G31" s="191">
        <v>0</v>
      </c>
      <c r="H31" s="191">
        <v>0</v>
      </c>
      <c r="I31" s="191">
        <v>0</v>
      </c>
      <c r="J31" s="215">
        <v>0</v>
      </c>
      <c r="K31" s="191">
        <v>0</v>
      </c>
      <c r="L31" s="191">
        <v>0</v>
      </c>
      <c r="M31" s="191">
        <v>0</v>
      </c>
      <c r="N31" s="191">
        <v>0</v>
      </c>
      <c r="O31" s="215">
        <v>0</v>
      </c>
      <c r="P31" s="191">
        <v>0</v>
      </c>
      <c r="Q31" s="191">
        <v>0</v>
      </c>
      <c r="R31" s="191">
        <v>0</v>
      </c>
      <c r="S31" s="191">
        <v>0</v>
      </c>
      <c r="T31" s="215">
        <v>0</v>
      </c>
    </row>
    <row r="34" spans="6:6" ht="15" customHeight="1" x14ac:dyDescent="0.25">
      <c r="F34" s="238"/>
    </row>
  </sheetData>
  <autoFilter ref="A1:T31" xr:uid="{F72A0682-F92B-468E-81B3-7444ADE3D185}"/>
  <sortState xmlns:xlrd2="http://schemas.microsoft.com/office/spreadsheetml/2017/richdata2" ref="A1:T7">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10"/>
  <sheetViews>
    <sheetView topLeftCell="D1" zoomScaleNormal="100"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5.140625" style="230" bestFit="1" customWidth="1"/>
    <col min="3" max="3" width="25.140625" style="230" bestFit="1" customWidth="1"/>
    <col min="4" max="4" width="46" style="230" bestFit="1" customWidth="1"/>
    <col min="5" max="5" width="11.140625" style="230" bestFit="1" customWidth="1"/>
    <col min="6" max="6" width="16.28515625" style="232" bestFit="1" customWidth="1"/>
    <col min="7" max="9" width="7.42578125" style="232" bestFit="1" customWidth="1"/>
    <col min="10" max="10" width="16.28515625" style="232" bestFit="1" customWidth="1"/>
    <col min="11" max="11" width="15.140625" style="232" bestFit="1" customWidth="1"/>
    <col min="12" max="12" width="18.85546875" style="232" bestFit="1" customWidth="1"/>
    <col min="13" max="13" width="7.42578125" style="232" bestFit="1" customWidth="1"/>
    <col min="14" max="161" width="10.7109375" style="230" customWidth="1"/>
    <col min="162" max="16384" width="9.140625" style="230"/>
  </cols>
  <sheetData>
    <row r="1" spans="1:13" s="209" customFormat="1" ht="15" customHeight="1" x14ac:dyDescent="0.25">
      <c r="A1" s="188" t="s">
        <v>48</v>
      </c>
      <c r="B1" s="189" t="s">
        <v>52</v>
      </c>
      <c r="C1" s="189" t="s">
        <v>58</v>
      </c>
      <c r="D1" s="189" t="s">
        <v>757</v>
      </c>
      <c r="E1" s="189" t="s">
        <v>62</v>
      </c>
      <c r="F1" s="191" t="s">
        <v>332</v>
      </c>
      <c r="G1" s="191" t="s">
        <v>336</v>
      </c>
      <c r="H1" s="191" t="s">
        <v>338</v>
      </c>
      <c r="I1" s="191" t="s">
        <v>340</v>
      </c>
      <c r="J1" s="191" t="s">
        <v>342</v>
      </c>
      <c r="K1" s="191" t="s">
        <v>344</v>
      </c>
      <c r="L1" s="191" t="s">
        <v>346</v>
      </c>
      <c r="M1" s="191" t="s">
        <v>348</v>
      </c>
    </row>
    <row r="2" spans="1:13" ht="15" customHeight="1" x14ac:dyDescent="0.25">
      <c r="A2" s="188">
        <v>46203</v>
      </c>
      <c r="B2" s="189" t="s">
        <v>683</v>
      </c>
      <c r="C2" s="189" t="s">
        <v>687</v>
      </c>
      <c r="D2" s="189" t="s">
        <v>334</v>
      </c>
      <c r="E2" s="189" t="s">
        <v>685</v>
      </c>
      <c r="F2" s="215">
        <v>348161117477.21698</v>
      </c>
      <c r="G2" s="191" t="s">
        <v>400</v>
      </c>
      <c r="H2" s="191" t="s">
        <v>400</v>
      </c>
      <c r="I2" s="191" t="s">
        <v>400</v>
      </c>
      <c r="J2" s="191" t="s">
        <v>400</v>
      </c>
      <c r="K2" s="191" t="s">
        <v>400</v>
      </c>
      <c r="L2" s="215">
        <v>10318075244169.4</v>
      </c>
      <c r="M2" s="191" t="s">
        <v>400</v>
      </c>
    </row>
    <row r="3" spans="1:13" ht="15" customHeight="1" x14ac:dyDescent="0.25">
      <c r="A3" s="188">
        <v>46203</v>
      </c>
      <c r="B3" s="189" t="s">
        <v>683</v>
      </c>
      <c r="C3" s="189" t="s">
        <v>688</v>
      </c>
      <c r="D3" s="189" t="s">
        <v>334</v>
      </c>
      <c r="E3" s="189" t="s">
        <v>685</v>
      </c>
      <c r="F3" s="215">
        <v>120686804858.713</v>
      </c>
      <c r="G3" s="191" t="s">
        <v>400</v>
      </c>
      <c r="H3" s="191" t="s">
        <v>400</v>
      </c>
      <c r="I3" s="191" t="s">
        <v>400</v>
      </c>
      <c r="J3" s="191" t="s">
        <v>400</v>
      </c>
      <c r="K3" s="191" t="s">
        <v>400</v>
      </c>
      <c r="L3" s="215">
        <v>6530530937874.6904</v>
      </c>
      <c r="M3" s="191" t="s">
        <v>400</v>
      </c>
    </row>
    <row r="4" spans="1:13" ht="15" customHeight="1" x14ac:dyDescent="0.25">
      <c r="A4" s="188">
        <v>46203</v>
      </c>
      <c r="B4" s="230" t="s">
        <v>683</v>
      </c>
      <c r="C4" s="230" t="s">
        <v>689</v>
      </c>
      <c r="D4" s="230" t="s">
        <v>334</v>
      </c>
      <c r="E4" s="189" t="s">
        <v>685</v>
      </c>
      <c r="F4" s="215">
        <v>48083331792.174698</v>
      </c>
      <c r="G4" s="191" t="s">
        <v>400</v>
      </c>
      <c r="H4" s="191" t="s">
        <v>400</v>
      </c>
      <c r="I4" s="191" t="s">
        <v>400</v>
      </c>
      <c r="J4" s="191" t="s">
        <v>400</v>
      </c>
      <c r="K4" s="191" t="s">
        <v>400</v>
      </c>
      <c r="L4" s="215">
        <v>86210306065.235794</v>
      </c>
      <c r="M4" s="191" t="s">
        <v>400</v>
      </c>
    </row>
    <row r="5" spans="1:13" ht="15" customHeight="1" x14ac:dyDescent="0.25">
      <c r="A5" s="188">
        <v>46203</v>
      </c>
      <c r="B5" s="230" t="s">
        <v>683</v>
      </c>
      <c r="C5" s="230" t="s">
        <v>690</v>
      </c>
      <c r="D5" s="230" t="s">
        <v>334</v>
      </c>
      <c r="E5" s="189" t="s">
        <v>685</v>
      </c>
      <c r="F5" s="215">
        <v>162173039697.827</v>
      </c>
      <c r="G5" s="191" t="s">
        <v>400</v>
      </c>
      <c r="H5" s="191" t="s">
        <v>400</v>
      </c>
      <c r="I5" s="191" t="s">
        <v>400</v>
      </c>
      <c r="J5" s="191" t="s">
        <v>400</v>
      </c>
      <c r="K5" s="191" t="s">
        <v>400</v>
      </c>
      <c r="L5" s="215">
        <v>1035910205068.27</v>
      </c>
      <c r="M5" s="191" t="s">
        <v>400</v>
      </c>
    </row>
    <row r="6" spans="1:13" ht="15" customHeight="1" x14ac:dyDescent="0.25">
      <c r="A6" s="188">
        <v>46203</v>
      </c>
      <c r="B6" s="189" t="s">
        <v>683</v>
      </c>
      <c r="C6" s="189" t="s">
        <v>758</v>
      </c>
      <c r="D6" s="189" t="s">
        <v>334</v>
      </c>
      <c r="E6" s="189" t="s">
        <v>685</v>
      </c>
      <c r="F6" s="215">
        <v>145574839706.06799</v>
      </c>
      <c r="G6" s="191" t="s">
        <v>400</v>
      </c>
      <c r="H6" s="191" t="s">
        <v>400</v>
      </c>
      <c r="I6" s="191" t="s">
        <v>400</v>
      </c>
      <c r="J6" s="191" t="s">
        <v>400</v>
      </c>
      <c r="K6" s="191" t="s">
        <v>400</v>
      </c>
      <c r="L6" s="215">
        <v>273808780316.00299</v>
      </c>
      <c r="M6" s="191" t="s">
        <v>400</v>
      </c>
    </row>
    <row r="7" spans="1:13" ht="15" customHeight="1" x14ac:dyDescent="0.25">
      <c r="A7" s="188">
        <v>46203</v>
      </c>
      <c r="B7" s="189" t="s">
        <v>710</v>
      </c>
      <c r="C7" s="189" t="s">
        <v>684</v>
      </c>
      <c r="D7" s="230" t="s">
        <v>334</v>
      </c>
      <c r="E7" s="189" t="s">
        <v>685</v>
      </c>
      <c r="F7" s="215">
        <v>842797215418.29004</v>
      </c>
      <c r="G7" s="191">
        <v>0</v>
      </c>
      <c r="H7" s="191">
        <v>0</v>
      </c>
      <c r="I7" s="191">
        <v>0</v>
      </c>
      <c r="J7" s="215">
        <v>413230800000</v>
      </c>
      <c r="K7" s="215">
        <v>41000000000</v>
      </c>
      <c r="L7" s="215">
        <v>18284035473493.602</v>
      </c>
      <c r="M7" s="191">
        <v>0</v>
      </c>
    </row>
    <row r="8" spans="1:13" ht="15" customHeight="1" x14ac:dyDescent="0.25">
      <c r="F8" s="238"/>
    </row>
    <row r="10" spans="1:13" ht="15" customHeight="1" x14ac:dyDescent="0.25">
      <c r="K10" s="239"/>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topLeftCell="D1" zoomScaleNormal="100"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4" style="230" bestFit="1" customWidth="1"/>
    <col min="3" max="3" width="22.5703125" style="230" bestFit="1" customWidth="1"/>
    <col min="4" max="4" width="22.7109375" style="230" bestFit="1" customWidth="1"/>
    <col min="5" max="5" width="11.140625" style="230" bestFit="1" customWidth="1"/>
    <col min="6" max="8" width="16.28515625" style="232" bestFit="1" customWidth="1"/>
    <col min="9" max="161" width="10.7109375" style="230" customWidth="1"/>
    <col min="162" max="16384" width="9.140625" style="230"/>
  </cols>
  <sheetData>
    <row r="1" spans="1:8" s="209" customFormat="1" ht="15" customHeight="1" x14ac:dyDescent="0.25">
      <c r="A1" s="188" t="s">
        <v>48</v>
      </c>
      <c r="B1" s="189" t="s">
        <v>52</v>
      </c>
      <c r="C1" s="189" t="s">
        <v>58</v>
      </c>
      <c r="D1" s="189" t="s">
        <v>757</v>
      </c>
      <c r="E1" s="189" t="s">
        <v>62</v>
      </c>
      <c r="F1" s="191" t="s">
        <v>357</v>
      </c>
      <c r="G1" s="191" t="s">
        <v>366</v>
      </c>
      <c r="H1" s="191" t="s">
        <v>368</v>
      </c>
    </row>
    <row r="2" spans="1:8" ht="15" customHeight="1" x14ac:dyDescent="0.25">
      <c r="A2" s="188">
        <v>46203</v>
      </c>
      <c r="B2" s="189" t="s">
        <v>710</v>
      </c>
      <c r="C2" s="189" t="s">
        <v>684</v>
      </c>
      <c r="D2" s="189" t="s">
        <v>711</v>
      </c>
      <c r="E2" s="189" t="s">
        <v>685</v>
      </c>
      <c r="F2" s="215">
        <v>336647125381</v>
      </c>
      <c r="G2" s="215">
        <v>115560374500</v>
      </c>
      <c r="H2" s="215">
        <v>336647125381</v>
      </c>
    </row>
    <row r="3" spans="1:8" ht="15" customHeight="1" x14ac:dyDescent="0.25">
      <c r="A3" s="188">
        <v>46203</v>
      </c>
      <c r="B3" s="189" t="s">
        <v>710</v>
      </c>
      <c r="C3" s="189" t="s">
        <v>684</v>
      </c>
      <c r="D3" s="189" t="s">
        <v>713</v>
      </c>
      <c r="E3" s="189" t="s">
        <v>685</v>
      </c>
      <c r="F3" s="215">
        <v>0</v>
      </c>
      <c r="G3" s="215">
        <v>0</v>
      </c>
      <c r="H3" s="215">
        <v>0</v>
      </c>
    </row>
    <row r="4" spans="1:8" ht="15" customHeight="1" x14ac:dyDescent="0.25">
      <c r="A4" s="188">
        <v>46203</v>
      </c>
      <c r="B4" s="189" t="s">
        <v>710</v>
      </c>
      <c r="C4" s="189" t="s">
        <v>684</v>
      </c>
      <c r="D4" s="189" t="s">
        <v>714</v>
      </c>
      <c r="E4" s="189" t="s">
        <v>685</v>
      </c>
      <c r="F4" s="215">
        <v>0</v>
      </c>
      <c r="G4" s="215">
        <v>0</v>
      </c>
      <c r="H4" s="215">
        <v>0</v>
      </c>
    </row>
    <row r="5" spans="1:8" ht="15" customHeight="1" x14ac:dyDescent="0.25">
      <c r="A5" s="188"/>
      <c r="B5" s="189"/>
      <c r="C5" s="189"/>
      <c r="D5" s="189"/>
      <c r="E5" s="189"/>
      <c r="F5" s="191"/>
      <c r="G5" s="191"/>
      <c r="H5" s="191"/>
    </row>
    <row r="6" spans="1:8" ht="15" customHeight="1" x14ac:dyDescent="0.25">
      <c r="A6" s="188"/>
      <c r="B6" s="189"/>
      <c r="C6" s="189"/>
      <c r="D6" s="189"/>
      <c r="E6" s="189"/>
      <c r="F6" s="191"/>
      <c r="G6" s="191"/>
      <c r="H6" s="191"/>
    </row>
    <row r="7" spans="1:8" ht="15" customHeight="1" x14ac:dyDescent="0.25">
      <c r="A7" s="188"/>
      <c r="B7" s="189"/>
      <c r="C7" s="189"/>
      <c r="D7" s="189"/>
      <c r="E7" s="189"/>
      <c r="F7" s="191"/>
      <c r="G7" s="191"/>
      <c r="H7" s="191"/>
    </row>
    <row r="8" spans="1:8" ht="15" customHeight="1" x14ac:dyDescent="0.25">
      <c r="A8" s="188"/>
      <c r="B8" s="189"/>
      <c r="C8" s="189"/>
      <c r="D8" s="189"/>
      <c r="E8" s="189"/>
      <c r="F8" s="191"/>
      <c r="G8" s="191"/>
      <c r="H8" s="191"/>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G3"/>
  <sheetViews>
    <sheetView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4" style="230" bestFit="1" customWidth="1"/>
    <col min="3" max="3" width="22.5703125" style="230" bestFit="1" customWidth="1"/>
    <col min="4" max="4" width="16.85546875" style="230" bestFit="1" customWidth="1"/>
    <col min="5" max="5" width="11.140625" style="230" bestFit="1" customWidth="1"/>
    <col min="6" max="7" width="7.42578125" style="232" bestFit="1" customWidth="1"/>
    <col min="8" max="161" width="10.7109375" style="230" customWidth="1"/>
    <col min="162" max="16384" width="9.140625" style="230"/>
  </cols>
  <sheetData>
    <row r="1" spans="1:7" s="209" customFormat="1" ht="15" customHeight="1" x14ac:dyDescent="0.25">
      <c r="A1" s="188" t="s">
        <v>48</v>
      </c>
      <c r="B1" s="189" t="s">
        <v>52</v>
      </c>
      <c r="C1" s="189" t="s">
        <v>58</v>
      </c>
      <c r="D1" s="189" t="s">
        <v>757</v>
      </c>
      <c r="E1" s="189" t="s">
        <v>62</v>
      </c>
      <c r="F1" s="191" t="s">
        <v>363</v>
      </c>
      <c r="G1" s="191" t="s">
        <v>374</v>
      </c>
    </row>
    <row r="2" spans="1:7" ht="15" customHeight="1" x14ac:dyDescent="0.25">
      <c r="A2" s="188">
        <v>46203</v>
      </c>
      <c r="B2" s="189" t="s">
        <v>710</v>
      </c>
      <c r="C2" s="189" t="s">
        <v>684</v>
      </c>
      <c r="D2" s="189" t="s">
        <v>213</v>
      </c>
      <c r="E2" s="189" t="s">
        <v>685</v>
      </c>
      <c r="F2" s="191">
        <v>0</v>
      </c>
      <c r="G2" s="191">
        <v>0</v>
      </c>
    </row>
    <row r="3" spans="1:7" ht="15" customHeight="1" x14ac:dyDescent="0.25">
      <c r="A3" s="188"/>
      <c r="B3" s="189"/>
      <c r="C3" s="189"/>
      <c r="D3" s="189"/>
      <c r="E3" s="189"/>
      <c r="F3" s="191"/>
      <c r="G3" s="191"/>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E2"/>
  <sheetViews>
    <sheetView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4" style="230" bestFit="1" customWidth="1"/>
    <col min="3" max="3" width="22.5703125" style="230" bestFit="1" customWidth="1"/>
    <col min="4" max="4" width="19.42578125" style="230" bestFit="1" customWidth="1"/>
    <col min="5" max="5" width="7.42578125" style="234" bestFit="1" customWidth="1"/>
    <col min="6" max="161" width="10.7109375" style="230" customWidth="1"/>
    <col min="162" max="16384" width="9.140625" style="230"/>
  </cols>
  <sheetData>
    <row r="1" spans="1:5" s="209" customFormat="1" ht="15" customHeight="1" x14ac:dyDescent="0.25">
      <c r="A1" s="188" t="s">
        <v>48</v>
      </c>
      <c r="B1" s="189" t="s">
        <v>52</v>
      </c>
      <c r="C1" s="189" t="s">
        <v>58</v>
      </c>
      <c r="D1" s="189" t="s">
        <v>757</v>
      </c>
      <c r="E1" s="194" t="s">
        <v>370</v>
      </c>
    </row>
    <row r="2" spans="1:5" ht="15" customHeight="1" x14ac:dyDescent="0.25">
      <c r="A2" s="188">
        <v>46203</v>
      </c>
      <c r="B2" s="189" t="s">
        <v>710</v>
      </c>
      <c r="C2" s="189" t="s">
        <v>684</v>
      </c>
      <c r="D2" s="189" t="s">
        <v>716</v>
      </c>
      <c r="E2" s="194">
        <v>0</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4" style="230" bestFit="1" customWidth="1"/>
    <col min="3" max="3" width="22.5703125" style="230" bestFit="1" customWidth="1"/>
    <col min="4" max="4" width="15.7109375" style="230" bestFit="1" customWidth="1"/>
    <col min="5" max="5" width="8.85546875" style="236" bestFit="1" customWidth="1"/>
    <col min="6" max="6" width="9.42578125" style="236" bestFit="1" customWidth="1"/>
    <col min="7" max="161" width="10.7109375" style="230" customWidth="1"/>
    <col min="162" max="16384" width="9.140625" style="230"/>
  </cols>
  <sheetData>
    <row r="1" spans="1:6" s="209" customFormat="1" ht="15" customHeight="1" x14ac:dyDescent="0.25">
      <c r="A1" s="188" t="s">
        <v>48</v>
      </c>
      <c r="B1" s="189" t="s">
        <v>52</v>
      </c>
      <c r="C1" s="189" t="s">
        <v>58</v>
      </c>
      <c r="D1" s="189" t="s">
        <v>757</v>
      </c>
      <c r="E1" s="195" t="s">
        <v>458</v>
      </c>
      <c r="F1" s="195" t="s">
        <v>475</v>
      </c>
    </row>
    <row r="2" spans="1:6" ht="15" customHeight="1" x14ac:dyDescent="0.25">
      <c r="A2" s="188">
        <v>46203</v>
      </c>
      <c r="B2" s="189" t="s">
        <v>710</v>
      </c>
      <c r="C2" s="189" t="s">
        <v>759</v>
      </c>
      <c r="D2" s="189" t="s">
        <v>717</v>
      </c>
      <c r="E2" s="195">
        <v>1</v>
      </c>
      <c r="F2" s="195">
        <v>1</v>
      </c>
    </row>
    <row r="3" spans="1:6" ht="15" customHeight="1" x14ac:dyDescent="0.25">
      <c r="A3" s="188"/>
      <c r="B3" s="189"/>
      <c r="C3" s="189"/>
      <c r="D3" s="189"/>
      <c r="E3" s="195"/>
      <c r="F3" s="195"/>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4" style="230" bestFit="1" customWidth="1"/>
    <col min="3" max="3" width="22.5703125" style="230" bestFit="1" customWidth="1"/>
    <col min="4" max="4" width="13.42578125" style="230" bestFit="1" customWidth="1"/>
    <col min="5" max="5" width="11.140625" style="230" bestFit="1" customWidth="1"/>
    <col min="6" max="7" width="8.42578125" style="232" bestFit="1" customWidth="1"/>
    <col min="8" max="161" width="10.7109375" style="230" customWidth="1"/>
    <col min="162" max="16384" width="9.140625" style="230"/>
  </cols>
  <sheetData>
    <row r="1" spans="1:7" s="209" customFormat="1" ht="15" customHeight="1" x14ac:dyDescent="0.25">
      <c r="A1" s="188" t="s">
        <v>48</v>
      </c>
      <c r="B1" s="189" t="s">
        <v>52</v>
      </c>
      <c r="C1" s="189" t="s">
        <v>58</v>
      </c>
      <c r="D1" s="189" t="s">
        <v>757</v>
      </c>
      <c r="E1" s="189" t="s">
        <v>62</v>
      </c>
      <c r="F1" s="191" t="s">
        <v>493</v>
      </c>
      <c r="G1" s="191" t="s">
        <v>497</v>
      </c>
    </row>
    <row r="2" spans="1:7" ht="15" customHeight="1" x14ac:dyDescent="0.25">
      <c r="A2" s="188">
        <v>46203</v>
      </c>
      <c r="B2" s="189" t="s">
        <v>710</v>
      </c>
      <c r="C2" s="189" t="s">
        <v>759</v>
      </c>
      <c r="D2" s="189" t="s">
        <v>725</v>
      </c>
      <c r="E2" s="189" t="s">
        <v>685</v>
      </c>
      <c r="F2" s="191"/>
      <c r="G2" s="191"/>
    </row>
    <row r="3" spans="1:7" ht="15" customHeight="1" x14ac:dyDescent="0.25">
      <c r="A3" s="188">
        <v>46203</v>
      </c>
      <c r="B3" s="189" t="s">
        <v>710</v>
      </c>
      <c r="C3" s="189" t="s">
        <v>759</v>
      </c>
      <c r="D3" s="189" t="s">
        <v>720</v>
      </c>
      <c r="E3" s="189" t="s">
        <v>685</v>
      </c>
      <c r="F3" s="191"/>
      <c r="G3" s="191"/>
    </row>
    <row r="4" spans="1:7" ht="15" customHeight="1" x14ac:dyDescent="0.25">
      <c r="A4" s="188">
        <v>46203</v>
      </c>
      <c r="B4" s="189" t="s">
        <v>710</v>
      </c>
      <c r="C4" s="189" t="s">
        <v>759</v>
      </c>
      <c r="D4" s="189" t="s">
        <v>722</v>
      </c>
      <c r="E4" s="189" t="s">
        <v>685</v>
      </c>
      <c r="F4" s="191"/>
      <c r="G4" s="191"/>
    </row>
    <row r="5" spans="1:7" ht="15" customHeight="1" x14ac:dyDescent="0.25">
      <c r="A5" s="188">
        <v>46203</v>
      </c>
      <c r="B5" s="189" t="s">
        <v>710</v>
      </c>
      <c r="C5" s="189" t="s">
        <v>759</v>
      </c>
      <c r="D5" s="189" t="s">
        <v>721</v>
      </c>
      <c r="E5" s="189" t="s">
        <v>685</v>
      </c>
      <c r="F5" s="191"/>
      <c r="G5" s="191"/>
    </row>
    <row r="6" spans="1:7" ht="15" customHeight="1" x14ac:dyDescent="0.25">
      <c r="A6" s="188">
        <v>46203</v>
      </c>
      <c r="B6" s="189" t="s">
        <v>710</v>
      </c>
      <c r="C6" s="189" t="s">
        <v>759</v>
      </c>
      <c r="D6" s="189" t="s">
        <v>723</v>
      </c>
      <c r="E6" s="189" t="s">
        <v>685</v>
      </c>
      <c r="F6" s="191"/>
      <c r="G6" s="191"/>
    </row>
    <row r="7" spans="1:7" ht="15" customHeight="1" x14ac:dyDescent="0.25">
      <c r="A7" s="188">
        <v>46203</v>
      </c>
      <c r="B7" s="189" t="s">
        <v>710</v>
      </c>
      <c r="C7" s="189" t="s">
        <v>759</v>
      </c>
      <c r="D7" s="189" t="s">
        <v>724</v>
      </c>
      <c r="E7" s="189" t="s">
        <v>685</v>
      </c>
      <c r="F7" s="191"/>
      <c r="G7" s="191"/>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Z150"/>
  <sheetViews>
    <sheetView zoomScale="70" zoomScaleNormal="70" workbookViewId="0">
      <pane ySplit="3" topLeftCell="A4" activePane="bottomLeft" state="frozen"/>
      <selection pane="bottomLeft" activeCell="H7" sqref="H7"/>
    </sheetView>
  </sheetViews>
  <sheetFormatPr baseColWidth="10" defaultColWidth="9.28515625" defaultRowHeight="15" x14ac:dyDescent="0.25"/>
  <cols>
    <col min="1" max="1" width="4.5703125" style="1" customWidth="1"/>
    <col min="2" max="2" width="29.85546875" style="1" customWidth="1"/>
    <col min="3" max="3" width="50.5703125" style="1" bestFit="1" customWidth="1"/>
    <col min="4" max="4" width="18.85546875" style="1" bestFit="1" customWidth="1"/>
    <col min="5" max="5" width="6.42578125" style="1" customWidth="1"/>
    <col min="6" max="6" width="26.28515625" style="1" customWidth="1"/>
    <col min="7" max="7" width="70.85546875" style="1" customWidth="1"/>
    <col min="8" max="8" width="23" style="1" customWidth="1"/>
    <col min="9" max="9" width="69.7109375" style="1" customWidth="1"/>
    <col min="10" max="16384" width="9.28515625" style="1"/>
  </cols>
  <sheetData>
    <row r="1" spans="1:26" x14ac:dyDescent="0.25">
      <c r="A1" s="25"/>
      <c r="B1" s="35" t="s">
        <v>31</v>
      </c>
      <c r="C1" s="24"/>
      <c r="D1" s="24"/>
      <c r="E1" s="23"/>
      <c r="F1" s="23"/>
      <c r="G1" s="23"/>
      <c r="H1" s="23"/>
      <c r="I1" s="23"/>
      <c r="J1" s="23"/>
      <c r="K1" s="23"/>
      <c r="L1" s="23"/>
      <c r="M1" s="23"/>
      <c r="N1" s="23"/>
      <c r="O1" s="23"/>
      <c r="P1" s="23"/>
      <c r="Q1" s="23"/>
      <c r="R1" s="23"/>
      <c r="S1" s="23"/>
      <c r="T1" s="23"/>
      <c r="U1" s="23"/>
      <c r="V1" s="23"/>
      <c r="W1" s="23"/>
      <c r="X1" s="23"/>
      <c r="Y1" s="23"/>
      <c r="Z1" s="23"/>
    </row>
    <row r="2" spans="1:26" ht="5.25" customHeight="1" x14ac:dyDescent="0.25">
      <c r="A2" s="25"/>
      <c r="B2" s="33"/>
      <c r="C2" s="24"/>
      <c r="D2" s="24"/>
      <c r="E2" s="23"/>
      <c r="F2" s="23"/>
      <c r="G2" s="23"/>
      <c r="H2" s="23"/>
      <c r="I2" s="23"/>
      <c r="J2" s="23"/>
      <c r="K2" s="23"/>
      <c r="L2" s="23"/>
      <c r="M2" s="23"/>
      <c r="N2" s="23"/>
      <c r="O2" s="23"/>
      <c r="P2" s="23"/>
      <c r="Q2" s="23"/>
      <c r="R2" s="23"/>
      <c r="S2" s="23"/>
      <c r="T2" s="23"/>
      <c r="U2" s="23"/>
      <c r="V2" s="23"/>
      <c r="W2" s="23"/>
      <c r="X2" s="23"/>
      <c r="Y2" s="23"/>
      <c r="Z2" s="23"/>
    </row>
    <row r="3" spans="1:26" ht="23.25" x14ac:dyDescent="0.25">
      <c r="A3" s="25"/>
      <c r="B3" s="70" t="s">
        <v>32</v>
      </c>
      <c r="C3" s="71"/>
      <c r="D3" s="71"/>
      <c r="E3" s="72"/>
      <c r="F3" s="72"/>
      <c r="G3" s="72"/>
      <c r="H3" s="72"/>
      <c r="I3" s="72"/>
      <c r="J3" s="23"/>
      <c r="K3" s="23"/>
      <c r="L3" s="23"/>
      <c r="M3" s="23"/>
      <c r="N3" s="23"/>
      <c r="O3" s="23"/>
      <c r="P3" s="23"/>
      <c r="Q3" s="23"/>
      <c r="R3" s="23"/>
      <c r="S3" s="23"/>
      <c r="T3" s="23"/>
      <c r="U3" s="23"/>
      <c r="V3" s="23"/>
      <c r="W3" s="23"/>
      <c r="X3" s="23"/>
      <c r="Y3" s="23"/>
      <c r="Z3" s="23"/>
    </row>
    <row r="4" spans="1:26" ht="23.25" x14ac:dyDescent="0.25">
      <c r="A4" s="25"/>
      <c r="B4" s="26"/>
      <c r="C4" s="24"/>
      <c r="D4" s="24"/>
      <c r="E4" s="23"/>
      <c r="F4" s="23"/>
      <c r="G4" s="23"/>
      <c r="H4" s="23"/>
      <c r="I4" s="23"/>
      <c r="J4" s="23"/>
      <c r="K4" s="23"/>
      <c r="L4" s="23"/>
      <c r="M4" s="23"/>
      <c r="N4" s="23"/>
      <c r="O4" s="23"/>
      <c r="P4" s="23"/>
      <c r="Q4" s="23"/>
      <c r="R4" s="23"/>
      <c r="S4" s="23"/>
      <c r="T4" s="23"/>
      <c r="U4" s="23"/>
      <c r="V4" s="23"/>
      <c r="W4" s="23"/>
      <c r="X4" s="23"/>
      <c r="Y4" s="23"/>
      <c r="Z4" s="23"/>
    </row>
    <row r="5" spans="1:26" x14ac:dyDescent="0.25">
      <c r="A5" s="43">
        <v>1</v>
      </c>
      <c r="B5" s="44" t="s">
        <v>33</v>
      </c>
      <c r="C5" s="24"/>
      <c r="D5" s="24"/>
      <c r="E5" s="23"/>
      <c r="F5" s="23"/>
      <c r="G5" s="23"/>
      <c r="H5" s="23"/>
      <c r="I5" s="23"/>
      <c r="J5" s="23"/>
      <c r="K5" s="23"/>
      <c r="L5" s="23"/>
      <c r="M5" s="23"/>
      <c r="N5" s="23"/>
      <c r="O5" s="23"/>
      <c r="P5" s="23"/>
      <c r="Q5" s="23"/>
      <c r="R5" s="23"/>
      <c r="S5" s="23"/>
      <c r="T5" s="23"/>
      <c r="U5" s="23"/>
      <c r="V5" s="23"/>
      <c r="W5" s="23"/>
      <c r="X5" s="23"/>
      <c r="Y5" s="23"/>
      <c r="Z5" s="23"/>
    </row>
    <row r="6" spans="1:26" x14ac:dyDescent="0.25">
      <c r="A6" s="43">
        <v>2</v>
      </c>
      <c r="B6" s="23" t="s">
        <v>34</v>
      </c>
      <c r="C6" s="24"/>
      <c r="D6" s="24"/>
      <c r="E6" s="23"/>
      <c r="F6" s="23"/>
      <c r="G6" s="23"/>
      <c r="H6" s="23"/>
      <c r="I6" s="23"/>
      <c r="J6" s="23"/>
      <c r="K6" s="23"/>
      <c r="L6" s="23"/>
      <c r="M6" s="23"/>
      <c r="N6" s="23"/>
      <c r="O6" s="23"/>
      <c r="P6" s="23"/>
      <c r="Q6" s="23"/>
      <c r="R6" s="23"/>
      <c r="S6" s="23"/>
      <c r="T6" s="23"/>
      <c r="U6" s="23"/>
      <c r="V6" s="23"/>
      <c r="W6" s="23"/>
      <c r="X6" s="23"/>
      <c r="Y6" s="23"/>
      <c r="Z6" s="23"/>
    </row>
    <row r="7" spans="1:26" x14ac:dyDescent="0.25">
      <c r="A7" s="43">
        <v>3</v>
      </c>
      <c r="B7" s="23" t="s">
        <v>35</v>
      </c>
      <c r="C7" s="24"/>
      <c r="D7" s="24"/>
      <c r="E7" s="23"/>
      <c r="F7" s="23"/>
      <c r="G7" s="23"/>
      <c r="H7" s="23"/>
      <c r="I7" s="23"/>
      <c r="J7" s="23"/>
      <c r="K7" s="23"/>
      <c r="L7" s="23"/>
      <c r="M7" s="23"/>
      <c r="N7" s="23"/>
      <c r="O7" s="23"/>
      <c r="P7" s="23"/>
      <c r="Q7" s="23"/>
      <c r="R7" s="23"/>
      <c r="S7" s="23"/>
      <c r="T7" s="23"/>
      <c r="U7" s="23"/>
      <c r="V7" s="23"/>
      <c r="W7" s="23"/>
      <c r="X7" s="23"/>
      <c r="Y7" s="23"/>
      <c r="Z7" s="23"/>
    </row>
    <row r="8" spans="1:26" x14ac:dyDescent="0.25">
      <c r="A8" s="43">
        <v>4</v>
      </c>
      <c r="B8" s="23" t="s">
        <v>36</v>
      </c>
      <c r="C8" s="24"/>
      <c r="D8" s="24"/>
      <c r="E8" s="23"/>
      <c r="F8" s="23"/>
      <c r="G8" s="23"/>
      <c r="H8" s="23"/>
      <c r="I8" s="23"/>
      <c r="J8" s="23"/>
      <c r="K8" s="23"/>
      <c r="L8" s="23"/>
      <c r="M8" s="23"/>
      <c r="N8" s="23"/>
      <c r="O8" s="23"/>
      <c r="P8" s="23"/>
      <c r="Q8" s="23"/>
      <c r="R8" s="23"/>
      <c r="S8" s="23"/>
      <c r="T8" s="23"/>
      <c r="U8" s="23"/>
      <c r="V8" s="23"/>
      <c r="W8" s="23"/>
      <c r="X8" s="23"/>
      <c r="Y8" s="23"/>
      <c r="Z8" s="23"/>
    </row>
    <row r="9" spans="1:26" x14ac:dyDescent="0.25">
      <c r="A9" s="43">
        <v>5</v>
      </c>
      <c r="B9" s="23" t="s">
        <v>37</v>
      </c>
      <c r="C9" s="24"/>
      <c r="D9" s="24"/>
      <c r="E9" s="23"/>
      <c r="F9" s="23"/>
      <c r="G9" s="23"/>
      <c r="H9" s="23"/>
      <c r="I9" s="23"/>
      <c r="J9" s="23"/>
      <c r="K9" s="23"/>
      <c r="L9" s="23"/>
      <c r="M9" s="23"/>
      <c r="N9" s="23"/>
      <c r="O9" s="23"/>
      <c r="P9" s="23"/>
      <c r="Q9" s="23"/>
      <c r="R9" s="23"/>
      <c r="S9" s="23"/>
      <c r="T9" s="23"/>
      <c r="U9" s="23"/>
      <c r="V9" s="23"/>
      <c r="W9" s="23"/>
      <c r="X9" s="23"/>
      <c r="Y9" s="23"/>
      <c r="Z9" s="23"/>
    </row>
    <row r="10" spans="1:26" x14ac:dyDescent="0.25">
      <c r="A10" s="43"/>
      <c r="C10" s="24"/>
      <c r="D10" s="24"/>
      <c r="E10" s="23"/>
      <c r="F10" s="23"/>
      <c r="G10" s="23"/>
      <c r="H10" s="23"/>
      <c r="I10" s="23"/>
      <c r="J10" s="23"/>
      <c r="K10" s="23"/>
      <c r="L10" s="23"/>
      <c r="M10" s="23"/>
      <c r="N10" s="23"/>
      <c r="O10" s="23"/>
      <c r="P10" s="23"/>
      <c r="Q10" s="23"/>
      <c r="R10" s="23"/>
      <c r="S10" s="23"/>
      <c r="T10" s="23"/>
      <c r="U10" s="23"/>
      <c r="V10" s="23"/>
      <c r="W10" s="23"/>
      <c r="X10" s="23"/>
      <c r="Y10" s="23"/>
      <c r="Z10" s="23"/>
    </row>
    <row r="11" spans="1:26" ht="15.75" x14ac:dyDescent="0.25">
      <c r="A11" s="23"/>
      <c r="B11" s="45" t="s">
        <v>38</v>
      </c>
      <c r="C11" s="27"/>
      <c r="D11" s="28"/>
      <c r="E11" s="23"/>
      <c r="F11" s="45" t="s">
        <v>39</v>
      </c>
      <c r="G11" s="23"/>
      <c r="H11" s="23"/>
      <c r="I11" s="23"/>
      <c r="J11" s="23"/>
      <c r="K11" s="23"/>
      <c r="L11" s="23"/>
      <c r="M11" s="23"/>
      <c r="N11" s="23"/>
      <c r="O11" s="23"/>
      <c r="P11" s="23"/>
      <c r="Q11" s="23"/>
      <c r="R11" s="23"/>
      <c r="S11" s="23"/>
      <c r="T11" s="23"/>
      <c r="U11" s="23"/>
      <c r="V11" s="23"/>
      <c r="W11" s="23"/>
      <c r="X11" s="23"/>
      <c r="Y11" s="23"/>
      <c r="Z11" s="23"/>
    </row>
    <row r="12" spans="1:26" x14ac:dyDescent="0.25">
      <c r="A12" s="23"/>
      <c r="B12" s="19" t="s">
        <v>40</v>
      </c>
      <c r="C12" s="20"/>
      <c r="D12" s="22"/>
      <c r="E12" s="23"/>
      <c r="F12" s="19" t="s">
        <v>41</v>
      </c>
      <c r="G12" s="152" t="s">
        <v>42</v>
      </c>
      <c r="H12" s="152"/>
      <c r="I12" s="153"/>
      <c r="J12" s="23"/>
      <c r="K12" s="23"/>
      <c r="L12" s="23"/>
      <c r="M12" s="23"/>
      <c r="N12" s="23"/>
      <c r="O12" s="23"/>
      <c r="P12" s="23"/>
      <c r="Q12" s="23"/>
      <c r="R12" s="23"/>
      <c r="S12" s="23"/>
      <c r="T12" s="23"/>
      <c r="U12" s="23"/>
      <c r="V12" s="23"/>
      <c r="W12" s="23"/>
      <c r="X12" s="23"/>
      <c r="Y12" s="23"/>
      <c r="Z12" s="23"/>
    </row>
    <row r="13" spans="1:26" x14ac:dyDescent="0.25">
      <c r="A13" s="23"/>
      <c r="B13" s="21" t="s">
        <v>43</v>
      </c>
      <c r="C13" s="21" t="s">
        <v>44</v>
      </c>
      <c r="D13" s="21" t="s">
        <v>45</v>
      </c>
      <c r="E13" s="23"/>
      <c r="F13" s="21" t="s">
        <v>46</v>
      </c>
      <c r="G13" s="21" t="s">
        <v>44</v>
      </c>
      <c r="H13" s="21" t="s">
        <v>45</v>
      </c>
      <c r="I13" s="21" t="s">
        <v>47</v>
      </c>
      <c r="J13" s="23"/>
      <c r="K13" s="23"/>
      <c r="L13" s="23"/>
      <c r="M13" s="23"/>
      <c r="N13" s="23"/>
      <c r="O13" s="23"/>
      <c r="P13" s="23"/>
      <c r="Q13" s="23"/>
      <c r="R13" s="23"/>
      <c r="S13" s="23"/>
      <c r="T13" s="23"/>
      <c r="U13" s="23"/>
      <c r="V13" s="23"/>
      <c r="W13" s="23"/>
      <c r="X13" s="23"/>
      <c r="Y13" s="23"/>
      <c r="Z13" s="23"/>
    </row>
    <row r="14" spans="1:26" ht="162" customHeight="1" x14ac:dyDescent="0.25">
      <c r="A14" s="23"/>
      <c r="B14" s="49" t="s">
        <v>48</v>
      </c>
      <c r="C14" s="50" t="s">
        <v>49</v>
      </c>
      <c r="D14" s="51">
        <v>43921</v>
      </c>
      <c r="E14" s="23"/>
      <c r="F14" s="49" t="s">
        <v>50</v>
      </c>
      <c r="G14" s="50" t="s">
        <v>51</v>
      </c>
      <c r="H14" s="51">
        <v>43921</v>
      </c>
      <c r="I14" s="54"/>
      <c r="J14" s="23"/>
      <c r="K14" s="23"/>
      <c r="L14" s="23"/>
      <c r="M14" s="23"/>
      <c r="N14" s="23"/>
      <c r="O14" s="23"/>
      <c r="P14" s="23"/>
      <c r="Q14" s="23"/>
      <c r="R14" s="23"/>
      <c r="S14" s="23"/>
      <c r="T14" s="23"/>
      <c r="U14" s="23"/>
      <c r="V14" s="23"/>
      <c r="W14" s="23"/>
      <c r="X14" s="23"/>
      <c r="Y14" s="23"/>
      <c r="Z14" s="23"/>
    </row>
    <row r="15" spans="1:26" ht="38.25" x14ac:dyDescent="0.25">
      <c r="A15" s="23"/>
      <c r="B15" s="49" t="s">
        <v>52</v>
      </c>
      <c r="C15" s="52" t="s">
        <v>53</v>
      </c>
      <c r="D15" s="53" t="s">
        <v>54</v>
      </c>
      <c r="E15" s="23"/>
      <c r="F15" s="49" t="s">
        <v>55</v>
      </c>
      <c r="G15" s="50" t="s">
        <v>56</v>
      </c>
      <c r="H15" s="55">
        <v>6.805555555555555E-2</v>
      </c>
      <c r="I15" s="56" t="s">
        <v>57</v>
      </c>
      <c r="J15" s="23"/>
      <c r="K15" s="23"/>
      <c r="L15" s="23"/>
      <c r="M15" s="23"/>
      <c r="N15" s="23"/>
      <c r="O15" s="23"/>
      <c r="P15" s="23"/>
      <c r="Q15" s="23"/>
      <c r="R15" s="23"/>
      <c r="S15" s="23"/>
      <c r="T15" s="23"/>
      <c r="U15" s="23"/>
      <c r="V15" s="23"/>
      <c r="W15" s="23"/>
      <c r="X15" s="23"/>
      <c r="Y15" s="23"/>
      <c r="Z15" s="23"/>
    </row>
    <row r="16" spans="1:26" x14ac:dyDescent="0.25">
      <c r="A16" s="23"/>
      <c r="B16" s="49" t="s">
        <v>58</v>
      </c>
      <c r="C16" s="50" t="s">
        <v>59</v>
      </c>
      <c r="D16" s="53"/>
      <c r="E16" s="23"/>
      <c r="F16" s="49" t="s">
        <v>60</v>
      </c>
      <c r="G16" s="50" t="s">
        <v>61</v>
      </c>
      <c r="H16" s="53">
        <v>1</v>
      </c>
      <c r="I16" s="57"/>
      <c r="J16" s="23"/>
      <c r="K16" s="23"/>
      <c r="L16" s="23"/>
      <c r="M16" s="23"/>
      <c r="N16" s="23"/>
      <c r="O16" s="23"/>
      <c r="P16" s="23"/>
      <c r="Q16" s="23"/>
      <c r="R16" s="23"/>
      <c r="S16" s="23"/>
      <c r="T16" s="23"/>
      <c r="U16" s="23"/>
      <c r="V16" s="23"/>
      <c r="W16" s="23"/>
      <c r="X16" s="23"/>
      <c r="Y16" s="23"/>
      <c r="Z16" s="23"/>
    </row>
    <row r="17" spans="1:26" ht="25.5" x14ac:dyDescent="0.25">
      <c r="A17" s="23"/>
      <c r="B17" s="49" t="s">
        <v>62</v>
      </c>
      <c r="C17" s="50" t="s">
        <v>63</v>
      </c>
      <c r="D17" s="53" t="s">
        <v>64</v>
      </c>
      <c r="E17" s="23"/>
      <c r="F17" s="49" t="s">
        <v>65</v>
      </c>
      <c r="G17" s="50" t="s">
        <v>66</v>
      </c>
      <c r="H17" s="58">
        <v>10000</v>
      </c>
      <c r="I17" s="59" t="s">
        <v>67</v>
      </c>
      <c r="J17" s="23"/>
      <c r="K17" s="23"/>
      <c r="L17" s="23"/>
      <c r="M17" s="23"/>
      <c r="N17" s="23"/>
      <c r="O17" s="23"/>
      <c r="P17" s="23"/>
      <c r="Q17" s="23"/>
      <c r="R17" s="23"/>
      <c r="S17" s="23"/>
      <c r="T17" s="23"/>
      <c r="U17" s="23"/>
      <c r="V17" s="23"/>
      <c r="W17" s="23"/>
      <c r="X17" s="23"/>
      <c r="Y17" s="23"/>
      <c r="Z17" s="23"/>
    </row>
    <row r="18" spans="1:26" ht="51" x14ac:dyDescent="0.25">
      <c r="A18" s="23"/>
      <c r="B18" s="23"/>
      <c r="C18" s="23"/>
      <c r="D18" s="23"/>
      <c r="E18" s="23"/>
      <c r="F18" s="49" t="s">
        <v>68</v>
      </c>
      <c r="G18" s="50" t="s">
        <v>69</v>
      </c>
      <c r="H18" s="60">
        <v>0.995</v>
      </c>
      <c r="I18" s="59" t="s">
        <v>70</v>
      </c>
      <c r="J18" s="23"/>
      <c r="K18" s="23"/>
      <c r="L18" s="23"/>
      <c r="M18" s="23"/>
      <c r="N18" s="23"/>
      <c r="O18" s="23"/>
      <c r="P18" s="23"/>
      <c r="Q18" s="23"/>
      <c r="R18" s="23"/>
      <c r="S18" s="23"/>
      <c r="T18" s="23"/>
      <c r="U18" s="23"/>
      <c r="V18" s="23"/>
      <c r="W18" s="23"/>
      <c r="X18" s="23"/>
      <c r="Y18" s="23"/>
      <c r="Z18" s="23"/>
    </row>
    <row r="19" spans="1:26" ht="25.5" x14ac:dyDescent="0.25">
      <c r="A19" s="23"/>
      <c r="B19" s="23"/>
      <c r="C19" s="23"/>
      <c r="D19" s="23"/>
      <c r="E19" s="23"/>
      <c r="F19" s="49" t="s">
        <v>71</v>
      </c>
      <c r="G19" s="50" t="s">
        <v>72</v>
      </c>
      <c r="H19" s="60" t="s">
        <v>73</v>
      </c>
      <c r="I19" s="61" t="s">
        <v>74</v>
      </c>
      <c r="J19" s="23"/>
      <c r="K19" s="23"/>
      <c r="L19" s="23"/>
      <c r="M19" s="23"/>
      <c r="N19" s="23"/>
      <c r="O19" s="23"/>
      <c r="P19" s="23"/>
      <c r="Q19" s="23"/>
      <c r="R19" s="23"/>
      <c r="S19" s="23"/>
      <c r="T19" s="23"/>
      <c r="U19" s="23"/>
      <c r="V19" s="23"/>
      <c r="W19" s="23"/>
      <c r="X19" s="23"/>
      <c r="Y19" s="23"/>
      <c r="Z19" s="23"/>
    </row>
    <row r="20" spans="1:26" x14ac:dyDescent="0.25">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row>
    <row r="21" spans="1:26" x14ac:dyDescent="0.2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row>
    <row r="22" spans="1:26" ht="15.75" x14ac:dyDescent="0.25">
      <c r="A22" s="23"/>
      <c r="B22" s="45" t="s">
        <v>75</v>
      </c>
      <c r="C22" s="30"/>
      <c r="D22" s="29"/>
      <c r="E22" s="23"/>
      <c r="F22" s="45" t="s">
        <v>76</v>
      </c>
      <c r="G22" s="23"/>
      <c r="H22" s="23"/>
      <c r="I22" s="23"/>
      <c r="J22" s="23"/>
      <c r="K22" s="23"/>
      <c r="L22" s="23"/>
      <c r="M22" s="23"/>
      <c r="N22" s="23"/>
      <c r="O22" s="23"/>
      <c r="P22" s="23"/>
      <c r="Q22" s="23"/>
      <c r="R22" s="23"/>
      <c r="S22" s="23"/>
      <c r="T22" s="23"/>
      <c r="U22" s="23"/>
      <c r="V22" s="23"/>
      <c r="W22" s="23"/>
      <c r="X22" s="23"/>
      <c r="Y22" s="23"/>
      <c r="Z22" s="23"/>
    </row>
    <row r="23" spans="1:26" ht="18.75" x14ac:dyDescent="0.25">
      <c r="A23" s="23"/>
      <c r="B23" s="168" t="s">
        <v>77</v>
      </c>
      <c r="C23" s="169"/>
      <c r="D23" s="170"/>
      <c r="E23" s="34" t="s">
        <v>78</v>
      </c>
      <c r="F23" s="48" t="s">
        <v>79</v>
      </c>
      <c r="G23" s="46"/>
      <c r="H23" s="46"/>
      <c r="I23" s="47"/>
      <c r="J23" s="23"/>
      <c r="K23" s="23"/>
      <c r="L23" s="23"/>
      <c r="M23" s="23"/>
      <c r="N23" s="23"/>
      <c r="O23" s="23"/>
      <c r="P23" s="23"/>
      <c r="Q23" s="23"/>
      <c r="R23" s="23"/>
      <c r="S23" s="23"/>
      <c r="T23" s="23"/>
      <c r="U23" s="23"/>
      <c r="V23" s="23"/>
      <c r="W23" s="23"/>
      <c r="X23" s="23"/>
      <c r="Y23" s="23"/>
      <c r="Z23" s="23"/>
    </row>
    <row r="24" spans="1:26" x14ac:dyDescent="0.25">
      <c r="A24" s="23"/>
      <c r="B24" s="171" t="s">
        <v>80</v>
      </c>
      <c r="C24" s="172"/>
      <c r="D24" s="173"/>
      <c r="E24" s="23"/>
      <c r="F24" s="163" t="s">
        <v>81</v>
      </c>
      <c r="G24" s="159" t="s">
        <v>82</v>
      </c>
      <c r="H24" s="159"/>
      <c r="I24" s="160"/>
      <c r="J24" s="23"/>
      <c r="K24" s="23"/>
      <c r="L24" s="23"/>
      <c r="M24" s="23"/>
      <c r="N24" s="23"/>
      <c r="O24" s="23"/>
      <c r="P24" s="23"/>
      <c r="Q24" s="23"/>
      <c r="R24" s="23"/>
      <c r="S24" s="23"/>
      <c r="T24" s="23"/>
      <c r="U24" s="23"/>
      <c r="V24" s="23"/>
      <c r="W24" s="23"/>
      <c r="X24" s="23"/>
      <c r="Y24" s="23"/>
      <c r="Z24" s="23"/>
    </row>
    <row r="25" spans="1:26" ht="24" customHeight="1" x14ac:dyDescent="0.25">
      <c r="A25" s="23"/>
      <c r="B25" s="49" t="s">
        <v>83</v>
      </c>
      <c r="C25" s="157" t="s">
        <v>84</v>
      </c>
      <c r="D25" s="158"/>
      <c r="E25" s="23"/>
      <c r="F25" s="164"/>
      <c r="G25" s="161"/>
      <c r="H25" s="161"/>
      <c r="I25" s="162"/>
      <c r="J25" s="23"/>
      <c r="K25" s="23"/>
      <c r="L25" s="23"/>
      <c r="M25" s="23"/>
      <c r="N25" s="23"/>
      <c r="O25" s="23"/>
      <c r="P25" s="23"/>
      <c r="Q25" s="23"/>
      <c r="R25" s="23"/>
      <c r="S25" s="23"/>
      <c r="T25" s="23"/>
      <c r="U25" s="23"/>
      <c r="V25" s="23"/>
      <c r="W25" s="23"/>
      <c r="X25" s="23"/>
      <c r="Y25" s="23"/>
      <c r="Z25" s="23"/>
    </row>
    <row r="26" spans="1:26" ht="25.5" x14ac:dyDescent="0.25">
      <c r="A26" s="23"/>
      <c r="B26" s="49" t="s">
        <v>85</v>
      </c>
      <c r="C26" s="157" t="s">
        <v>86</v>
      </c>
      <c r="D26" s="158"/>
      <c r="E26" s="23"/>
      <c r="F26" s="62" t="s">
        <v>87</v>
      </c>
      <c r="G26" s="63" t="s">
        <v>88</v>
      </c>
      <c r="H26" s="63"/>
      <c r="I26" s="64"/>
      <c r="J26" s="23"/>
      <c r="K26" s="23"/>
      <c r="L26" s="23"/>
      <c r="M26" s="23"/>
      <c r="N26" s="23"/>
      <c r="O26" s="23"/>
      <c r="P26" s="23"/>
      <c r="Q26" s="23"/>
      <c r="R26" s="23"/>
      <c r="S26" s="23"/>
      <c r="T26" s="23"/>
      <c r="U26" s="23"/>
      <c r="V26" s="23"/>
      <c r="W26" s="23"/>
      <c r="X26" s="23"/>
      <c r="Y26" s="23"/>
      <c r="Z26" s="23"/>
    </row>
    <row r="27" spans="1:26" x14ac:dyDescent="0.25">
      <c r="A27" s="23"/>
      <c r="B27" s="49" t="s">
        <v>89</v>
      </c>
      <c r="C27" s="157" t="s">
        <v>90</v>
      </c>
      <c r="D27" s="158"/>
      <c r="E27" s="23"/>
      <c r="F27" s="65" t="s">
        <v>91</v>
      </c>
      <c r="G27" s="66" t="s">
        <v>92</v>
      </c>
      <c r="H27" s="66"/>
      <c r="I27" s="67"/>
      <c r="J27" s="23"/>
      <c r="K27" s="23"/>
      <c r="L27" s="23"/>
      <c r="M27" s="23"/>
      <c r="N27" s="23"/>
      <c r="O27" s="23"/>
      <c r="P27" s="23"/>
      <c r="Q27" s="23"/>
      <c r="R27" s="23"/>
      <c r="S27" s="23"/>
      <c r="T27" s="23"/>
      <c r="U27" s="23"/>
      <c r="V27" s="23"/>
      <c r="W27" s="23"/>
      <c r="X27" s="23"/>
      <c r="Y27" s="23"/>
      <c r="Z27" s="23"/>
    </row>
    <row r="28" spans="1:26" x14ac:dyDescent="0.25">
      <c r="A28" s="23"/>
      <c r="B28" s="49" t="s">
        <v>85</v>
      </c>
      <c r="C28" s="157" t="s">
        <v>93</v>
      </c>
      <c r="D28" s="158"/>
      <c r="E28" s="23"/>
      <c r="F28" s="23"/>
      <c r="G28" s="23"/>
      <c r="H28" s="23"/>
      <c r="I28" s="23"/>
      <c r="J28" s="23"/>
      <c r="K28" s="23"/>
      <c r="L28" s="23"/>
      <c r="M28" s="23"/>
      <c r="N28" s="23"/>
      <c r="O28" s="23"/>
      <c r="P28" s="23"/>
      <c r="Q28" s="23"/>
      <c r="R28" s="23"/>
      <c r="S28" s="23"/>
      <c r="T28" s="23"/>
      <c r="U28" s="23"/>
      <c r="V28" s="23"/>
      <c r="W28" s="23"/>
      <c r="X28" s="23"/>
      <c r="Y28" s="23"/>
      <c r="Z28" s="23"/>
    </row>
    <row r="29" spans="1:26" x14ac:dyDescent="0.25">
      <c r="A29" s="23"/>
      <c r="B29" s="182" t="s">
        <v>94</v>
      </c>
      <c r="C29" s="183"/>
      <c r="D29" s="184"/>
      <c r="E29" s="23"/>
      <c r="F29" s="23"/>
      <c r="G29" s="23"/>
      <c r="H29" s="23"/>
      <c r="I29" s="23"/>
      <c r="J29" s="23"/>
      <c r="K29" s="23"/>
      <c r="L29" s="23"/>
      <c r="M29" s="23"/>
      <c r="N29" s="23"/>
      <c r="O29" s="23"/>
      <c r="P29" s="23"/>
      <c r="Q29" s="23"/>
      <c r="R29" s="23"/>
      <c r="S29" s="23"/>
      <c r="T29" s="23"/>
      <c r="U29" s="23"/>
      <c r="V29" s="23"/>
      <c r="W29" s="23"/>
      <c r="X29" s="23"/>
      <c r="Y29" s="23"/>
      <c r="Z29" s="23"/>
    </row>
    <row r="30" spans="1:26" x14ac:dyDescent="0.25">
      <c r="A30" s="23"/>
      <c r="B30" s="179" t="s">
        <v>95</v>
      </c>
      <c r="C30" s="180"/>
      <c r="D30" s="181"/>
      <c r="E30" s="23"/>
      <c r="F30" s="23"/>
      <c r="G30" s="23"/>
      <c r="H30" s="23"/>
      <c r="I30" s="23"/>
      <c r="J30" s="23"/>
      <c r="K30" s="23"/>
      <c r="L30" s="23"/>
      <c r="M30" s="23"/>
      <c r="N30" s="23"/>
      <c r="O30" s="23"/>
      <c r="P30" s="23"/>
      <c r="Q30" s="23"/>
      <c r="R30" s="23"/>
      <c r="S30" s="23"/>
      <c r="T30" s="23"/>
      <c r="U30" s="23"/>
      <c r="V30" s="23"/>
      <c r="W30" s="23"/>
      <c r="X30" s="23"/>
      <c r="Y30" s="23"/>
      <c r="Z30" s="23"/>
    </row>
    <row r="31" spans="1:26" x14ac:dyDescent="0.2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row>
    <row r="32" spans="1:26" ht="15.75" x14ac:dyDescent="0.25">
      <c r="A32" s="23"/>
      <c r="B32" s="45" t="s">
        <v>96</v>
      </c>
      <c r="C32" s="32"/>
      <c r="D32" s="31"/>
      <c r="E32" s="23"/>
      <c r="F32" s="23"/>
      <c r="G32" s="23"/>
      <c r="H32" s="23"/>
      <c r="I32" s="23"/>
      <c r="J32" s="23"/>
      <c r="K32" s="23"/>
      <c r="L32" s="23"/>
      <c r="M32" s="23"/>
      <c r="N32" s="23"/>
      <c r="O32" s="23"/>
      <c r="P32" s="23"/>
      <c r="Q32" s="23"/>
      <c r="R32" s="23"/>
      <c r="S32" s="23"/>
      <c r="T32" s="23"/>
      <c r="U32" s="23"/>
      <c r="V32" s="23"/>
      <c r="W32" s="23"/>
      <c r="X32" s="23"/>
      <c r="Y32" s="23"/>
      <c r="Z32" s="23"/>
    </row>
    <row r="33" spans="1:26" ht="18.75" x14ac:dyDescent="0.25">
      <c r="A33" s="23"/>
      <c r="B33" s="185" t="s">
        <v>97</v>
      </c>
      <c r="C33" s="186"/>
      <c r="D33" s="187"/>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5">
      <c r="A34" s="23"/>
      <c r="B34" s="174" t="s">
        <v>98</v>
      </c>
      <c r="C34" s="175"/>
      <c r="D34" s="176"/>
      <c r="E34" s="23"/>
      <c r="F34" s="23"/>
      <c r="G34" s="23"/>
      <c r="H34" s="23"/>
      <c r="I34" s="23"/>
      <c r="J34" s="23"/>
      <c r="K34" s="23"/>
      <c r="L34" s="23"/>
      <c r="M34" s="23"/>
      <c r="N34" s="23"/>
      <c r="O34" s="23"/>
      <c r="P34" s="23"/>
      <c r="Q34" s="23"/>
      <c r="R34" s="23"/>
      <c r="S34" s="23"/>
      <c r="T34" s="23"/>
      <c r="U34" s="23"/>
      <c r="V34" s="23"/>
      <c r="W34" s="23"/>
      <c r="X34" s="23"/>
      <c r="Y34" s="23"/>
      <c r="Z34" s="23"/>
    </row>
    <row r="35" spans="1:26" x14ac:dyDescent="0.25">
      <c r="A35" s="23"/>
      <c r="B35" s="68" t="s">
        <v>99</v>
      </c>
      <c r="C35" s="177" t="s">
        <v>100</v>
      </c>
      <c r="D35" s="178"/>
      <c r="E35" s="23"/>
      <c r="F35" s="23"/>
      <c r="G35" s="23"/>
      <c r="H35" s="23"/>
      <c r="I35" s="23"/>
      <c r="J35" s="23"/>
      <c r="K35" s="23"/>
      <c r="L35" s="23"/>
      <c r="M35" s="23"/>
      <c r="N35" s="23"/>
      <c r="O35" s="23"/>
      <c r="P35" s="23"/>
      <c r="Q35" s="23"/>
      <c r="R35" s="23"/>
      <c r="S35" s="23"/>
      <c r="T35" s="23"/>
      <c r="U35" s="23"/>
      <c r="V35" s="23"/>
      <c r="W35" s="23"/>
      <c r="X35" s="23"/>
      <c r="Y35" s="23"/>
      <c r="Z35" s="23"/>
    </row>
    <row r="36" spans="1:26" ht="20.25" customHeight="1" x14ac:dyDescent="0.25">
      <c r="A36" s="23"/>
      <c r="B36" s="49" t="s">
        <v>85</v>
      </c>
      <c r="C36" s="157" t="s">
        <v>101</v>
      </c>
      <c r="D36" s="158"/>
      <c r="E36" s="23"/>
      <c r="F36" s="23"/>
      <c r="G36" s="23"/>
      <c r="H36" s="23"/>
      <c r="I36" s="23"/>
      <c r="J36" s="23"/>
      <c r="K36" s="23"/>
      <c r="L36" s="23"/>
      <c r="M36" s="23"/>
      <c r="N36" s="23"/>
      <c r="O36" s="23"/>
      <c r="P36" s="23"/>
      <c r="Q36" s="23"/>
      <c r="R36" s="23"/>
      <c r="S36" s="23"/>
      <c r="T36" s="23"/>
      <c r="U36" s="23"/>
      <c r="V36" s="23"/>
      <c r="W36" s="23"/>
      <c r="X36" s="23"/>
      <c r="Y36" s="23"/>
      <c r="Z36" s="23"/>
    </row>
    <row r="37" spans="1:26" ht="46.5" customHeight="1" x14ac:dyDescent="0.25">
      <c r="A37" s="23"/>
      <c r="B37" s="49" t="s">
        <v>102</v>
      </c>
      <c r="C37" s="157" t="s">
        <v>103</v>
      </c>
      <c r="D37" s="158"/>
      <c r="E37" s="23"/>
      <c r="F37" s="23"/>
      <c r="G37" s="36"/>
      <c r="H37" s="23"/>
      <c r="I37" s="23"/>
      <c r="J37" s="23"/>
      <c r="K37" s="23"/>
      <c r="L37" s="23"/>
      <c r="M37" s="23"/>
      <c r="N37" s="23"/>
      <c r="O37" s="23"/>
      <c r="P37" s="23"/>
      <c r="Q37" s="23"/>
      <c r="R37" s="23"/>
      <c r="S37" s="23"/>
      <c r="T37" s="23"/>
      <c r="U37" s="23"/>
      <c r="V37" s="23"/>
      <c r="W37" s="23"/>
      <c r="X37" s="23"/>
      <c r="Y37" s="23"/>
      <c r="Z37" s="23"/>
    </row>
    <row r="38" spans="1:26" x14ac:dyDescent="0.25">
      <c r="A38" s="23"/>
      <c r="B38" s="179" t="s">
        <v>95</v>
      </c>
      <c r="C38" s="180"/>
      <c r="D38" s="181"/>
      <c r="E38" s="23"/>
      <c r="F38" s="23"/>
      <c r="G38" s="23"/>
      <c r="H38" s="23"/>
      <c r="I38" s="23"/>
      <c r="J38" s="23"/>
      <c r="K38" s="23"/>
      <c r="L38" s="23"/>
      <c r="M38" s="23"/>
      <c r="N38" s="23"/>
      <c r="O38" s="23"/>
      <c r="P38" s="23"/>
      <c r="Q38" s="23"/>
      <c r="R38" s="23"/>
      <c r="S38" s="23"/>
      <c r="T38" s="23"/>
      <c r="U38" s="23"/>
      <c r="V38" s="23"/>
      <c r="W38" s="23"/>
      <c r="X38" s="23"/>
      <c r="Y38" s="23"/>
      <c r="Z38" s="23"/>
    </row>
    <row r="39" spans="1:26" x14ac:dyDescent="0.2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5.75" x14ac:dyDescent="0.25">
      <c r="A40" s="23"/>
      <c r="B40" s="45" t="s">
        <v>104</v>
      </c>
      <c r="C40" s="31"/>
      <c r="D40" s="31"/>
      <c r="E40" s="23"/>
      <c r="F40" s="23"/>
      <c r="G40" s="23"/>
      <c r="H40" s="23"/>
      <c r="I40" s="23"/>
      <c r="J40" s="23"/>
      <c r="K40" s="23"/>
      <c r="L40" s="23"/>
      <c r="M40" s="23"/>
      <c r="N40" s="23"/>
      <c r="O40" s="23"/>
      <c r="P40" s="23"/>
      <c r="Q40" s="23"/>
      <c r="R40" s="23"/>
      <c r="S40" s="23"/>
      <c r="T40" s="23"/>
      <c r="U40" s="23"/>
      <c r="V40" s="23"/>
      <c r="W40" s="23"/>
      <c r="X40" s="23"/>
      <c r="Y40" s="23"/>
      <c r="Z40" s="23"/>
    </row>
    <row r="41" spans="1:26" ht="15.75" x14ac:dyDescent="0.25">
      <c r="A41" s="23"/>
      <c r="B41" s="165" t="s">
        <v>105</v>
      </c>
      <c r="C41" s="166"/>
      <c r="D41" s="167"/>
      <c r="E41" s="23"/>
      <c r="F41" s="23"/>
      <c r="G41" s="23"/>
      <c r="H41" s="23"/>
      <c r="I41" s="23"/>
      <c r="J41" s="23"/>
      <c r="K41" s="23"/>
      <c r="L41" s="23"/>
      <c r="M41" s="23"/>
      <c r="N41" s="23"/>
      <c r="O41" s="23"/>
      <c r="P41" s="23"/>
      <c r="Q41" s="23"/>
      <c r="R41" s="23"/>
      <c r="S41" s="23"/>
      <c r="T41" s="23"/>
      <c r="U41" s="23"/>
      <c r="V41" s="23"/>
      <c r="W41" s="23"/>
      <c r="X41" s="23"/>
      <c r="Y41" s="23"/>
      <c r="Z41" s="23"/>
    </row>
    <row r="42" spans="1:26" x14ac:dyDescent="0.25">
      <c r="A42" s="23"/>
      <c r="B42" s="154" t="s">
        <v>106</v>
      </c>
      <c r="C42" s="155"/>
      <c r="D42" s="156"/>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5">
      <c r="A43" s="23"/>
      <c r="B43" s="154" t="s">
        <v>107</v>
      </c>
      <c r="C43" s="155"/>
      <c r="D43" s="156"/>
      <c r="E43" s="23"/>
      <c r="F43" s="23"/>
      <c r="G43" s="23"/>
      <c r="H43" s="23"/>
      <c r="I43" s="23"/>
      <c r="J43" s="23"/>
      <c r="K43" s="23"/>
      <c r="L43" s="23"/>
      <c r="M43" s="23"/>
      <c r="N43" s="23"/>
      <c r="O43" s="23"/>
      <c r="P43" s="23"/>
      <c r="Q43" s="23"/>
      <c r="R43" s="23"/>
      <c r="S43" s="23"/>
      <c r="T43" s="23"/>
      <c r="U43" s="23"/>
      <c r="V43" s="23"/>
      <c r="W43" s="23"/>
      <c r="X43" s="23"/>
      <c r="Y43" s="23"/>
      <c r="Z43" s="23"/>
    </row>
    <row r="44" spans="1:26" x14ac:dyDescent="0.25">
      <c r="A44" s="23"/>
      <c r="B44" s="154" t="s">
        <v>108</v>
      </c>
      <c r="C44" s="155"/>
      <c r="D44" s="156"/>
      <c r="E44" s="23"/>
      <c r="F44" s="23"/>
      <c r="G44" s="23"/>
      <c r="H44" s="23"/>
      <c r="I44" s="23"/>
      <c r="J44" s="23"/>
      <c r="K44" s="23"/>
      <c r="L44" s="23"/>
      <c r="M44" s="23"/>
      <c r="N44" s="23"/>
      <c r="O44" s="23"/>
      <c r="P44" s="23"/>
      <c r="Q44" s="23"/>
      <c r="R44" s="23"/>
      <c r="S44" s="23"/>
      <c r="T44" s="23"/>
      <c r="U44" s="23"/>
      <c r="V44" s="23"/>
      <c r="W44" s="23"/>
      <c r="X44" s="23"/>
      <c r="Y44" s="23"/>
      <c r="Z44" s="23"/>
    </row>
    <row r="45" spans="1:26" x14ac:dyDescent="0.25">
      <c r="A45" s="23"/>
      <c r="B45" s="154" t="s">
        <v>109</v>
      </c>
      <c r="C45" s="155"/>
      <c r="D45" s="156"/>
      <c r="E45" s="23"/>
      <c r="F45" s="23"/>
      <c r="G45" s="23"/>
      <c r="H45" s="23"/>
      <c r="I45" s="23"/>
      <c r="J45" s="23"/>
      <c r="K45" s="23"/>
      <c r="L45" s="23"/>
      <c r="M45" s="23"/>
      <c r="N45" s="23"/>
      <c r="O45" s="23"/>
      <c r="P45" s="23"/>
      <c r="Q45" s="23"/>
      <c r="R45" s="23"/>
      <c r="S45" s="23"/>
      <c r="T45" s="23"/>
      <c r="U45" s="23"/>
      <c r="V45" s="23"/>
      <c r="W45" s="23"/>
      <c r="X45" s="23"/>
      <c r="Y45" s="23"/>
      <c r="Z45" s="23"/>
    </row>
    <row r="46" spans="1:26" x14ac:dyDescent="0.25">
      <c r="A46" s="23"/>
      <c r="B46" s="154" t="s">
        <v>110</v>
      </c>
      <c r="C46" s="155"/>
      <c r="D46" s="156"/>
      <c r="E46" s="23"/>
      <c r="F46" s="23"/>
      <c r="G46" s="23"/>
      <c r="H46" s="23"/>
      <c r="I46" s="23"/>
      <c r="J46" s="23"/>
      <c r="K46" s="23"/>
      <c r="L46" s="23"/>
      <c r="M46" s="23"/>
      <c r="N46" s="23"/>
      <c r="O46" s="23"/>
      <c r="P46" s="23"/>
      <c r="Q46" s="23"/>
      <c r="R46" s="23"/>
      <c r="S46" s="23"/>
      <c r="T46" s="23"/>
      <c r="U46" s="23"/>
      <c r="V46" s="23"/>
      <c r="W46" s="23"/>
      <c r="X46" s="23"/>
      <c r="Y46" s="23"/>
      <c r="Z46" s="23"/>
    </row>
    <row r="47" spans="1:26" ht="28.9" customHeight="1" x14ac:dyDescent="0.25">
      <c r="A47" s="23"/>
      <c r="B47" s="154" t="s">
        <v>111</v>
      </c>
      <c r="C47" s="155"/>
      <c r="D47" s="156"/>
      <c r="E47" s="23"/>
      <c r="F47" s="23"/>
      <c r="G47" s="23"/>
      <c r="H47" s="23"/>
      <c r="I47" s="23"/>
      <c r="J47" s="23"/>
      <c r="K47" s="23"/>
      <c r="L47" s="23"/>
      <c r="M47" s="23"/>
      <c r="N47" s="23"/>
      <c r="O47" s="23"/>
      <c r="P47" s="23"/>
      <c r="Q47" s="23"/>
      <c r="R47" s="23"/>
      <c r="S47" s="23"/>
      <c r="T47" s="23"/>
      <c r="U47" s="23"/>
      <c r="V47" s="23"/>
      <c r="W47" s="23"/>
      <c r="X47" s="23"/>
      <c r="Y47" s="23"/>
      <c r="Z47" s="23"/>
    </row>
    <row r="48" spans="1:26" ht="93.6" customHeight="1" x14ac:dyDescent="0.25">
      <c r="A48" s="23"/>
      <c r="B48" s="154" t="s">
        <v>112</v>
      </c>
      <c r="C48" s="155"/>
      <c r="D48" s="156"/>
      <c r="E48" s="23"/>
      <c r="F48" s="23"/>
      <c r="G48" s="23"/>
      <c r="H48" s="23"/>
      <c r="I48" s="23"/>
      <c r="J48" s="23"/>
      <c r="K48" s="23"/>
      <c r="L48" s="23"/>
      <c r="M48" s="23"/>
      <c r="N48" s="23"/>
      <c r="O48" s="23"/>
      <c r="P48" s="23"/>
      <c r="Q48" s="23"/>
      <c r="R48" s="23"/>
      <c r="S48" s="23"/>
      <c r="T48" s="23"/>
      <c r="U48" s="23"/>
      <c r="V48" s="23"/>
      <c r="W48" s="23"/>
      <c r="X48" s="23"/>
      <c r="Y48" s="23"/>
      <c r="Z48" s="23"/>
    </row>
    <row r="49" spans="1:26" x14ac:dyDescent="0.2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5.75" x14ac:dyDescent="0.25">
      <c r="A50" s="23"/>
      <c r="B50" s="45" t="s">
        <v>113</v>
      </c>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x14ac:dyDescent="0.25">
      <c r="A51" s="23"/>
      <c r="B51" s="86" t="s">
        <v>114</v>
      </c>
      <c r="C51" s="87" t="s">
        <v>44</v>
      </c>
      <c r="D51" s="87"/>
      <c r="E51" s="87"/>
      <c r="F51" s="87"/>
      <c r="G51" s="87"/>
      <c r="H51" s="88"/>
      <c r="I51" s="23"/>
      <c r="J51" s="23"/>
      <c r="K51" s="23"/>
      <c r="L51" s="23"/>
      <c r="M51" s="23"/>
      <c r="N51" s="23"/>
      <c r="O51" s="23"/>
      <c r="P51" s="23"/>
      <c r="Q51" s="23"/>
      <c r="R51" s="23"/>
      <c r="S51" s="23"/>
      <c r="T51" s="23"/>
      <c r="U51" s="23"/>
      <c r="V51" s="23"/>
      <c r="W51" s="23"/>
      <c r="X51" s="23"/>
      <c r="Y51" s="23"/>
      <c r="Z51" s="23"/>
    </row>
    <row r="52" spans="1:26" x14ac:dyDescent="0.25">
      <c r="A52" s="23"/>
      <c r="B52" s="82" t="s">
        <v>115</v>
      </c>
      <c r="C52" s="83" t="s">
        <v>116</v>
      </c>
      <c r="D52" s="84"/>
      <c r="E52" s="84"/>
      <c r="F52" s="84"/>
      <c r="G52" s="84"/>
      <c r="H52" s="85"/>
      <c r="I52" s="23"/>
      <c r="J52" s="23"/>
      <c r="K52" s="23"/>
      <c r="L52" s="23"/>
      <c r="M52" s="23"/>
      <c r="N52" s="23"/>
      <c r="O52" s="23"/>
      <c r="P52" s="23"/>
      <c r="Q52" s="23"/>
      <c r="R52" s="23"/>
      <c r="S52" s="23"/>
      <c r="T52" s="23"/>
      <c r="U52" s="23"/>
      <c r="V52" s="23"/>
      <c r="W52" s="23"/>
      <c r="X52" s="23"/>
      <c r="Y52" s="23"/>
      <c r="Z52" s="23"/>
    </row>
    <row r="53" spans="1:26" x14ac:dyDescent="0.25">
      <c r="A53" s="23"/>
      <c r="B53" s="82" t="s">
        <v>117</v>
      </c>
      <c r="C53" s="83" t="s">
        <v>118</v>
      </c>
      <c r="D53" s="84"/>
      <c r="E53" s="84"/>
      <c r="F53" s="84"/>
      <c r="G53" s="84"/>
      <c r="H53" s="85"/>
      <c r="I53" s="23"/>
      <c r="J53" s="23"/>
      <c r="K53" s="23"/>
      <c r="L53" s="23"/>
      <c r="M53" s="23"/>
      <c r="N53" s="23"/>
      <c r="O53" s="23"/>
      <c r="P53" s="23"/>
      <c r="Q53" s="23"/>
      <c r="R53" s="23"/>
      <c r="S53" s="23"/>
      <c r="T53" s="23"/>
      <c r="U53" s="23"/>
      <c r="V53" s="23"/>
      <c r="W53" s="23"/>
      <c r="X53" s="23"/>
      <c r="Y53" s="23"/>
      <c r="Z53" s="23"/>
    </row>
    <row r="54" spans="1:26" x14ac:dyDescent="0.2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x14ac:dyDescent="0.2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x14ac:dyDescent="0.2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x14ac:dyDescent="0.2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x14ac:dyDescent="0.2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x14ac:dyDescent="0.2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x14ac:dyDescent="0.2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x14ac:dyDescent="0.2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x14ac:dyDescent="0.2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x14ac:dyDescent="0.2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x14ac:dyDescent="0.2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x14ac:dyDescent="0.2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x14ac:dyDescent="0.2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x14ac:dyDescent="0.2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x14ac:dyDescent="0.2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x14ac:dyDescent="0.2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x14ac:dyDescent="0.2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x14ac:dyDescent="0.2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x14ac:dyDescent="0.2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x14ac:dyDescent="0.2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x14ac:dyDescent="0.2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x14ac:dyDescent="0.2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x14ac:dyDescent="0.2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x14ac:dyDescent="0.2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x14ac:dyDescent="0.2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x14ac:dyDescent="0.2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x14ac:dyDescent="0.2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x14ac:dyDescent="0.2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x14ac:dyDescent="0.2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x14ac:dyDescent="0.2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x14ac:dyDescent="0.2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x14ac:dyDescent="0.2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x14ac:dyDescent="0.2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x14ac:dyDescent="0.2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x14ac:dyDescent="0.2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x14ac:dyDescent="0.2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x14ac:dyDescent="0.2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x14ac:dyDescent="0.2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x14ac:dyDescent="0.2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x14ac:dyDescent="0.2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x14ac:dyDescent="0.2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x14ac:dyDescent="0.2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x14ac:dyDescent="0.2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x14ac:dyDescent="0.2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x14ac:dyDescent="0.2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x14ac:dyDescent="0.2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x14ac:dyDescent="0.2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x14ac:dyDescent="0.2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x14ac:dyDescent="0.2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x14ac:dyDescent="0.2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x14ac:dyDescent="0.2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x14ac:dyDescent="0.2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x14ac:dyDescent="0.2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x14ac:dyDescent="0.2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x14ac:dyDescent="0.2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x14ac:dyDescent="0.2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x14ac:dyDescent="0.2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x14ac:dyDescent="0.2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x14ac:dyDescent="0.2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x14ac:dyDescent="0.2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x14ac:dyDescent="0.2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x14ac:dyDescent="0.2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x14ac:dyDescent="0.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x14ac:dyDescent="0.2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x14ac:dyDescent="0.2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x14ac:dyDescent="0.2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x14ac:dyDescent="0.2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x14ac:dyDescent="0.2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x14ac:dyDescent="0.2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x14ac:dyDescent="0.2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x14ac:dyDescent="0.2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x14ac:dyDescent="0.2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x14ac:dyDescent="0.2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x14ac:dyDescent="0.2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x14ac:dyDescent="0.2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x14ac:dyDescent="0.2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x14ac:dyDescent="0.2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x14ac:dyDescent="0.2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x14ac:dyDescent="0.2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x14ac:dyDescent="0.2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x14ac:dyDescent="0.2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x14ac:dyDescent="0.2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x14ac:dyDescent="0.2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x14ac:dyDescent="0.2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x14ac:dyDescent="0.2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x14ac:dyDescent="0.2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x14ac:dyDescent="0.2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x14ac:dyDescent="0.2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sheetData>
  <mergeCells count="25">
    <mergeCell ref="B34:D34"/>
    <mergeCell ref="C35:D35"/>
    <mergeCell ref="C36:D36"/>
    <mergeCell ref="B38:D38"/>
    <mergeCell ref="C27:D27"/>
    <mergeCell ref="C28:D28"/>
    <mergeCell ref="B29:D29"/>
    <mergeCell ref="B30:D30"/>
    <mergeCell ref="B33:D33"/>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s>
  <phoneticPr fontId="15" type="noConversion"/>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topLeftCell="D1" zoomScaleNormal="100"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4" style="230" bestFit="1" customWidth="1"/>
    <col min="3" max="3" width="22.5703125" style="230" bestFit="1" customWidth="1"/>
    <col min="4" max="4" width="16.85546875" style="230" bestFit="1" customWidth="1"/>
    <col min="5" max="5" width="13.7109375" style="237" bestFit="1" customWidth="1"/>
    <col min="6" max="161" width="10.7109375" style="230" customWidth="1"/>
    <col min="162" max="16384" width="9.140625" style="230"/>
  </cols>
  <sheetData>
    <row r="1" spans="1:5" s="209" customFormat="1" ht="15" customHeight="1" x14ac:dyDescent="0.25">
      <c r="A1" s="188" t="s">
        <v>48</v>
      </c>
      <c r="B1" s="189" t="s">
        <v>52</v>
      </c>
      <c r="C1" s="189" t="s">
        <v>58</v>
      </c>
      <c r="D1" s="189" t="s">
        <v>757</v>
      </c>
      <c r="E1" s="214" t="s">
        <v>504</v>
      </c>
    </row>
    <row r="2" spans="1:5" ht="30" x14ac:dyDescent="0.25">
      <c r="A2" s="188">
        <v>46203</v>
      </c>
      <c r="B2" s="189" t="s">
        <v>710</v>
      </c>
      <c r="C2" s="189" t="s">
        <v>760</v>
      </c>
      <c r="D2" s="210" t="s">
        <v>506</v>
      </c>
      <c r="E2" s="210" t="s">
        <v>804</v>
      </c>
    </row>
    <row r="3" spans="1:5" ht="15" customHeight="1" x14ac:dyDescent="0.25">
      <c r="A3" s="188"/>
      <c r="B3" s="189"/>
      <c r="C3" s="189"/>
      <c r="D3" s="189"/>
      <c r="E3" s="214"/>
    </row>
  </sheetData>
  <autoFilter ref="A1:E2" xr:uid="{C06876A2-68D4-48E7-AFD9-AACDB99901F9}"/>
  <sortState xmlns:xlrd2="http://schemas.microsoft.com/office/spreadsheetml/2017/richdata2" ref="A1:E2">
    <sortCondition descending="1" ref="A1"/>
  </sortState>
  <phoneticPr fontId="15"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11"/>
  <sheetViews>
    <sheetView zoomScaleNormal="100"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5.140625" style="230" bestFit="1" customWidth="1"/>
    <col min="3" max="3" width="25.140625" style="230" bestFit="1" customWidth="1"/>
    <col min="4" max="4" width="17" style="230" bestFit="1" customWidth="1"/>
    <col min="5" max="10" width="9" style="236" bestFit="1" customWidth="1"/>
    <col min="11" max="161" width="10.7109375" style="230" customWidth="1"/>
    <col min="162" max="16384" width="9.140625" style="230"/>
  </cols>
  <sheetData>
    <row r="1" spans="1:10" s="209" customFormat="1" ht="15" customHeight="1" x14ac:dyDescent="0.25">
      <c r="A1" s="188" t="s">
        <v>48</v>
      </c>
      <c r="B1" s="189" t="s">
        <v>52</v>
      </c>
      <c r="C1" s="189" t="s">
        <v>58</v>
      </c>
      <c r="D1" s="189" t="s">
        <v>757</v>
      </c>
      <c r="E1" s="195" t="s">
        <v>532</v>
      </c>
      <c r="F1" s="195" t="s">
        <v>536</v>
      </c>
      <c r="G1" s="195" t="s">
        <v>538</v>
      </c>
      <c r="H1" s="195" t="s">
        <v>541</v>
      </c>
      <c r="I1" s="195" t="s">
        <v>543</v>
      </c>
      <c r="J1" s="195" t="s">
        <v>545</v>
      </c>
    </row>
    <row r="2" spans="1:10" ht="15" customHeight="1" x14ac:dyDescent="0.25">
      <c r="A2" s="188">
        <v>46203</v>
      </c>
      <c r="B2" s="189" t="s">
        <v>683</v>
      </c>
      <c r="C2" s="189" t="s">
        <v>687</v>
      </c>
      <c r="D2" s="189" t="s">
        <v>731</v>
      </c>
      <c r="E2" s="215">
        <v>0</v>
      </c>
      <c r="F2" s="229">
        <v>0.75842836252679202</v>
      </c>
      <c r="G2" s="229">
        <v>0.91938861897549395</v>
      </c>
      <c r="H2" s="229">
        <v>0</v>
      </c>
      <c r="I2" s="229">
        <v>0.62678778786892198</v>
      </c>
      <c r="J2" s="229">
        <v>0.88211035791868597</v>
      </c>
    </row>
    <row r="3" spans="1:10" ht="15" customHeight="1" x14ac:dyDescent="0.25">
      <c r="A3" s="188">
        <v>46203</v>
      </c>
      <c r="B3" s="189" t="s">
        <v>683</v>
      </c>
      <c r="C3" s="189" t="s">
        <v>687</v>
      </c>
      <c r="D3" s="189" t="s">
        <v>732</v>
      </c>
      <c r="E3" s="215">
        <v>0</v>
      </c>
      <c r="F3" s="229">
        <v>0.77828190295863997</v>
      </c>
      <c r="G3" s="229">
        <v>0.927463021128763</v>
      </c>
      <c r="H3" s="229">
        <v>0</v>
      </c>
      <c r="I3" s="229">
        <v>0.63808195095178599</v>
      </c>
      <c r="J3" s="229">
        <v>0.89101820379850505</v>
      </c>
    </row>
    <row r="4" spans="1:10" ht="15" customHeight="1" x14ac:dyDescent="0.25">
      <c r="A4" s="188">
        <v>46203</v>
      </c>
      <c r="B4" s="230" t="s">
        <v>683</v>
      </c>
      <c r="C4" s="230" t="s">
        <v>688</v>
      </c>
      <c r="D4" s="230" t="s">
        <v>731</v>
      </c>
      <c r="E4" s="215">
        <v>0</v>
      </c>
      <c r="F4" s="229">
        <v>0.44264771035719702</v>
      </c>
      <c r="G4" s="229">
        <v>0.69711301771893697</v>
      </c>
      <c r="H4" s="229">
        <v>0</v>
      </c>
      <c r="I4" s="229">
        <v>0.50064535392183995</v>
      </c>
      <c r="J4" s="229">
        <v>0.68918359523969797</v>
      </c>
    </row>
    <row r="5" spans="1:10" ht="15" customHeight="1" x14ac:dyDescent="0.25">
      <c r="A5" s="188">
        <v>46203</v>
      </c>
      <c r="B5" s="230" t="s">
        <v>683</v>
      </c>
      <c r="C5" s="230" t="s">
        <v>688</v>
      </c>
      <c r="D5" s="230" t="s">
        <v>732</v>
      </c>
      <c r="E5" s="215">
        <v>0</v>
      </c>
      <c r="F5" s="229">
        <v>0.49862826086388401</v>
      </c>
      <c r="G5" s="229">
        <v>0.76001106338522095</v>
      </c>
      <c r="H5" s="229">
        <v>0</v>
      </c>
      <c r="I5" s="229">
        <v>0.58530134841844095</v>
      </c>
      <c r="J5" s="229">
        <v>0.74192942510786697</v>
      </c>
    </row>
    <row r="6" spans="1:10" ht="15" customHeight="1" x14ac:dyDescent="0.25">
      <c r="A6" s="188">
        <v>46203</v>
      </c>
      <c r="B6" s="230" t="s">
        <v>683</v>
      </c>
      <c r="C6" s="230" t="s">
        <v>689</v>
      </c>
      <c r="D6" s="230" t="s">
        <v>731</v>
      </c>
      <c r="E6" s="229">
        <v>0.70747105256536802</v>
      </c>
      <c r="F6" s="229">
        <v>0</v>
      </c>
      <c r="G6" s="229">
        <v>0</v>
      </c>
      <c r="H6" s="229">
        <v>0.73532699801078005</v>
      </c>
      <c r="I6" s="229">
        <v>0</v>
      </c>
      <c r="J6" s="229">
        <v>0</v>
      </c>
    </row>
    <row r="7" spans="1:10" ht="15" customHeight="1" x14ac:dyDescent="0.25">
      <c r="A7" s="188">
        <v>46203</v>
      </c>
      <c r="B7" s="230" t="s">
        <v>683</v>
      </c>
      <c r="C7" s="230" t="s">
        <v>689</v>
      </c>
      <c r="D7" s="230" t="s">
        <v>732</v>
      </c>
      <c r="E7" s="229">
        <v>0.80772714463936901</v>
      </c>
      <c r="F7" s="229">
        <v>0</v>
      </c>
      <c r="G7" s="229">
        <v>0</v>
      </c>
      <c r="H7" s="229">
        <v>0.774570085515634</v>
      </c>
      <c r="I7" s="229">
        <v>0</v>
      </c>
      <c r="J7" s="229">
        <v>0</v>
      </c>
    </row>
    <row r="8" spans="1:10" ht="15" customHeight="1" x14ac:dyDescent="0.25">
      <c r="A8" s="188">
        <v>46203</v>
      </c>
      <c r="B8" s="230" t="s">
        <v>683</v>
      </c>
      <c r="C8" s="230" t="s">
        <v>690</v>
      </c>
      <c r="D8" s="230" t="s">
        <v>731</v>
      </c>
      <c r="E8" s="215">
        <v>0.59702521190514801</v>
      </c>
      <c r="F8" s="229">
        <v>0</v>
      </c>
      <c r="G8" s="229">
        <v>0</v>
      </c>
      <c r="H8" s="229">
        <v>0.81274461900999595</v>
      </c>
      <c r="I8" s="229">
        <v>0</v>
      </c>
      <c r="J8" s="229">
        <v>0</v>
      </c>
    </row>
    <row r="9" spans="1:10" ht="15" customHeight="1" x14ac:dyDescent="0.25">
      <c r="A9" s="188">
        <v>46203</v>
      </c>
      <c r="B9" s="230" t="s">
        <v>683</v>
      </c>
      <c r="C9" s="230" t="s">
        <v>690</v>
      </c>
      <c r="D9" s="230" t="s">
        <v>732</v>
      </c>
      <c r="E9" s="215">
        <v>0.60517069081824304</v>
      </c>
      <c r="F9" s="229">
        <v>0</v>
      </c>
      <c r="G9" s="229">
        <v>0</v>
      </c>
      <c r="H9" s="229">
        <v>0.87408032852492001</v>
      </c>
      <c r="I9" s="229">
        <v>0</v>
      </c>
      <c r="J9" s="229">
        <v>0</v>
      </c>
    </row>
    <row r="10" spans="1:10" ht="15" customHeight="1" x14ac:dyDescent="0.25">
      <c r="A10" s="188">
        <v>46203</v>
      </c>
      <c r="B10" s="189" t="s">
        <v>683</v>
      </c>
      <c r="C10" s="189" t="s">
        <v>691</v>
      </c>
      <c r="D10" s="189" t="s">
        <v>731</v>
      </c>
      <c r="E10" s="215">
        <v>0</v>
      </c>
      <c r="F10" s="229">
        <v>0.57351233701332704</v>
      </c>
      <c r="G10" s="229">
        <v>0.80764843755308502</v>
      </c>
      <c r="H10" s="229">
        <v>0</v>
      </c>
      <c r="I10" s="229">
        <v>0.51446650160889196</v>
      </c>
      <c r="J10" s="229">
        <v>0.75858651270927702</v>
      </c>
    </row>
    <row r="11" spans="1:10" ht="15" customHeight="1" x14ac:dyDescent="0.25">
      <c r="A11" s="188">
        <v>46203</v>
      </c>
      <c r="B11" s="189" t="s">
        <v>683</v>
      </c>
      <c r="C11" s="189" t="s">
        <v>691</v>
      </c>
      <c r="D11" s="189" t="s">
        <v>732</v>
      </c>
      <c r="E11" s="215">
        <v>0</v>
      </c>
      <c r="F11" s="229">
        <v>0.80158613345440299</v>
      </c>
      <c r="G11" s="229">
        <v>0.91933767521901699</v>
      </c>
      <c r="H11" s="229">
        <v>0</v>
      </c>
      <c r="I11" s="229">
        <v>0.74835405479593198</v>
      </c>
      <c r="J11" s="229">
        <v>0.879079309078455</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4" style="230" bestFit="1" customWidth="1"/>
    <col min="3" max="3" width="22.5703125" style="230" bestFit="1" customWidth="1"/>
    <col min="4" max="4" width="10.28515625" style="230" bestFit="1" customWidth="1"/>
    <col min="5" max="5" width="11.140625" style="230" bestFit="1" customWidth="1"/>
    <col min="6" max="6" width="8.42578125" style="236" bestFit="1" customWidth="1"/>
    <col min="7" max="7" width="8.42578125" style="232" bestFit="1" customWidth="1"/>
    <col min="8" max="8" width="10" style="234" bestFit="1" customWidth="1"/>
    <col min="9" max="10" width="10.7109375" style="233" bestFit="1" customWidth="1"/>
    <col min="11" max="11" width="8.42578125" style="234" bestFit="1" customWidth="1"/>
    <col min="12" max="12" width="8.42578125" style="236" bestFit="1" customWidth="1"/>
    <col min="13" max="13" width="10" style="232" bestFit="1" customWidth="1"/>
    <col min="14" max="14" width="10.7109375" style="233" bestFit="1" customWidth="1"/>
    <col min="15" max="15" width="10" style="232" bestFit="1" customWidth="1"/>
    <col min="16" max="16" width="10.7109375" style="233" bestFit="1" customWidth="1"/>
    <col min="17" max="18" width="8.42578125" style="236" bestFit="1" customWidth="1"/>
    <col min="19" max="161" width="10.7109375" style="230" customWidth="1"/>
    <col min="162" max="16384" width="9.140625" style="230"/>
  </cols>
  <sheetData>
    <row r="1" spans="1:18" s="209" customFormat="1" ht="15" customHeight="1" x14ac:dyDescent="0.25">
      <c r="A1" s="188" t="s">
        <v>48</v>
      </c>
      <c r="B1" s="189" t="s">
        <v>52</v>
      </c>
      <c r="C1" s="189" t="s">
        <v>58</v>
      </c>
      <c r="D1" s="189" t="s">
        <v>761</v>
      </c>
      <c r="E1" s="189" t="s">
        <v>62</v>
      </c>
      <c r="F1" s="195" t="s">
        <v>568</v>
      </c>
      <c r="G1" s="191" t="s">
        <v>573</v>
      </c>
      <c r="H1" s="194" t="s">
        <v>580</v>
      </c>
      <c r="I1" s="193" t="s">
        <v>582</v>
      </c>
      <c r="J1" s="193" t="s">
        <v>584</v>
      </c>
      <c r="K1" s="194" t="s">
        <v>586</v>
      </c>
      <c r="L1" s="195" t="s">
        <v>588</v>
      </c>
      <c r="M1" s="191" t="s">
        <v>590</v>
      </c>
      <c r="N1" s="193" t="s">
        <v>592</v>
      </c>
      <c r="O1" s="191" t="s">
        <v>595</v>
      </c>
      <c r="P1" s="193" t="s">
        <v>597</v>
      </c>
      <c r="Q1" s="195" t="s">
        <v>599</v>
      </c>
      <c r="R1" s="195" t="s">
        <v>601</v>
      </c>
    </row>
    <row r="2" spans="1:18" s="213" customFormat="1" x14ac:dyDescent="0.25">
      <c r="A2" s="188">
        <v>46203</v>
      </c>
      <c r="B2" s="189" t="s">
        <v>710</v>
      </c>
      <c r="C2" s="189" t="s">
        <v>759</v>
      </c>
      <c r="D2" s="189"/>
      <c r="E2" s="189"/>
      <c r="F2" s="195"/>
      <c r="G2" s="191"/>
      <c r="H2" s="194"/>
      <c r="I2" s="198"/>
      <c r="J2" s="198"/>
      <c r="K2" s="194"/>
      <c r="L2" s="195"/>
      <c r="M2" s="191"/>
      <c r="N2" s="198"/>
      <c r="O2" s="191"/>
      <c r="P2" s="198"/>
      <c r="Q2" s="195"/>
      <c r="R2" s="195"/>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3.42578125" style="231" bestFit="1" customWidth="1"/>
    <col min="2" max="2" width="14" style="230" bestFit="1" customWidth="1"/>
    <col min="3" max="3" width="22.5703125" style="230" bestFit="1" customWidth="1"/>
    <col min="4" max="4" width="10.28515625" style="230" bestFit="1" customWidth="1"/>
    <col min="5" max="5" width="13.42578125" style="230" bestFit="1" customWidth="1"/>
    <col min="6" max="6" width="11.140625" style="230" bestFit="1" customWidth="1"/>
    <col min="7" max="7" width="8.42578125" style="232" bestFit="1" customWidth="1"/>
    <col min="8" max="161" width="10.7109375" style="230" customWidth="1"/>
    <col min="162" max="16384" width="9.140625" style="230"/>
  </cols>
  <sheetData>
    <row r="1" spans="1:7" s="209" customFormat="1" ht="15" customHeight="1" x14ac:dyDescent="0.25">
      <c r="A1" s="188" t="s">
        <v>48</v>
      </c>
      <c r="B1" s="189" t="s">
        <v>52</v>
      </c>
      <c r="C1" s="189" t="s">
        <v>58</v>
      </c>
      <c r="D1" s="189" t="s">
        <v>761</v>
      </c>
      <c r="E1" s="189" t="s">
        <v>757</v>
      </c>
      <c r="F1" s="189" t="s">
        <v>62</v>
      </c>
      <c r="G1" s="191" t="s">
        <v>576</v>
      </c>
    </row>
    <row r="2" spans="1:7" ht="15" customHeight="1" x14ac:dyDescent="0.25">
      <c r="A2" s="188">
        <v>46203</v>
      </c>
      <c r="B2" s="189" t="s">
        <v>710</v>
      </c>
      <c r="C2" s="189" t="s">
        <v>759</v>
      </c>
      <c r="D2" s="189" t="s">
        <v>400</v>
      </c>
      <c r="E2" s="189" t="s">
        <v>693</v>
      </c>
      <c r="F2" s="189" t="s">
        <v>685</v>
      </c>
      <c r="G2" s="191">
        <v>0</v>
      </c>
    </row>
    <row r="3" spans="1:7" ht="15" customHeight="1" x14ac:dyDescent="0.25">
      <c r="A3" s="188">
        <v>46203</v>
      </c>
      <c r="B3" s="189" t="s">
        <v>710</v>
      </c>
      <c r="C3" s="189" t="s">
        <v>759</v>
      </c>
      <c r="D3" s="189" t="s">
        <v>400</v>
      </c>
      <c r="E3" s="189" t="s">
        <v>694</v>
      </c>
      <c r="F3" s="189" t="s">
        <v>685</v>
      </c>
      <c r="G3" s="191">
        <v>0</v>
      </c>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17"/>
  <sheetViews>
    <sheetView topLeftCell="G1" zoomScaleNormal="100" workbookViewId="0">
      <pane ySplit="1" topLeftCell="A8" activePane="bottomLeft" state="frozen"/>
      <selection activeCell="I7" sqref="I7"/>
      <selection pane="bottomLeft" activeCell="I7" sqref="I7"/>
    </sheetView>
  </sheetViews>
  <sheetFormatPr baseColWidth="10" defaultColWidth="9.140625" defaultRowHeight="15" x14ac:dyDescent="0.25"/>
  <cols>
    <col min="1" max="1" width="13.42578125" style="231" bestFit="1" customWidth="1"/>
    <col min="2" max="2" width="15.140625" style="230" bestFit="1" customWidth="1"/>
    <col min="3" max="3" width="25.140625" style="230" bestFit="1" customWidth="1"/>
    <col min="4" max="4" width="13.42578125" style="230" bestFit="1" customWidth="1"/>
    <col min="5" max="5" width="11.140625" style="230" bestFit="1" customWidth="1"/>
    <col min="6" max="6" width="22" style="234" bestFit="1" customWidth="1"/>
    <col min="7" max="7" width="24.5703125" style="235" bestFit="1" customWidth="1"/>
    <col min="8" max="8" width="24.5703125" style="232" bestFit="1" customWidth="1"/>
    <col min="9" max="9" width="13.5703125" style="233" bestFit="1" customWidth="1"/>
    <col min="10" max="10" width="22.28515625" style="233" bestFit="1" customWidth="1"/>
    <col min="11" max="11" width="9.140625" style="233" bestFit="1" customWidth="1"/>
    <col min="12" max="12" width="9.85546875" style="230" customWidth="1"/>
    <col min="13" max="13" width="9.140625" style="230" customWidth="1"/>
    <col min="14" max="161" width="10.7109375" style="230" customWidth="1"/>
    <col min="162" max="16384" width="9.140625" style="230"/>
  </cols>
  <sheetData>
    <row r="1" spans="1:11" s="209" customFormat="1" x14ac:dyDescent="0.25">
      <c r="A1" s="188" t="s">
        <v>48</v>
      </c>
      <c r="B1" s="189" t="s">
        <v>52</v>
      </c>
      <c r="C1" s="189" t="s">
        <v>58</v>
      </c>
      <c r="D1" s="189" t="s">
        <v>757</v>
      </c>
      <c r="E1" s="189" t="s">
        <v>62</v>
      </c>
      <c r="F1" s="194" t="s">
        <v>604</v>
      </c>
      <c r="G1" s="206" t="s">
        <v>608</v>
      </c>
      <c r="H1" s="191" t="s">
        <v>612</v>
      </c>
      <c r="I1" s="193" t="s">
        <v>614</v>
      </c>
      <c r="J1" s="193" t="s">
        <v>617</v>
      </c>
      <c r="K1" s="193" t="s">
        <v>620</v>
      </c>
    </row>
    <row r="2" spans="1:11" x14ac:dyDescent="0.25">
      <c r="A2" s="188">
        <v>46203</v>
      </c>
      <c r="B2" s="189" t="s">
        <v>683</v>
      </c>
      <c r="C2" s="189" t="s">
        <v>687</v>
      </c>
      <c r="D2" s="210" t="s">
        <v>762</v>
      </c>
      <c r="E2" s="189" t="s">
        <v>685</v>
      </c>
      <c r="F2" s="229">
        <v>2848.375</v>
      </c>
      <c r="G2" s="229">
        <v>626020446696.42896</v>
      </c>
      <c r="H2" s="229">
        <v>10018750567500</v>
      </c>
      <c r="I2" s="198" t="s">
        <v>762</v>
      </c>
      <c r="J2" s="230" t="s">
        <v>783</v>
      </c>
      <c r="K2" s="198" t="s">
        <v>400</v>
      </c>
    </row>
    <row r="3" spans="1:11" x14ac:dyDescent="0.25">
      <c r="A3" s="188">
        <v>46203</v>
      </c>
      <c r="B3" s="189" t="s">
        <v>683</v>
      </c>
      <c r="C3" s="189" t="s">
        <v>687</v>
      </c>
      <c r="D3" s="210" t="s">
        <v>762</v>
      </c>
      <c r="E3" s="189" t="s">
        <v>685</v>
      </c>
      <c r="F3" s="229">
        <v>42</v>
      </c>
      <c r="G3" s="229">
        <v>247191500</v>
      </c>
      <c r="H3" s="229">
        <v>895400000</v>
      </c>
      <c r="I3" s="198" t="s">
        <v>762</v>
      </c>
      <c r="J3" s="230" t="s" vm="11">
        <v>784</v>
      </c>
      <c r="K3" s="198" t="s">
        <v>400</v>
      </c>
    </row>
    <row r="4" spans="1:11" x14ac:dyDescent="0.25">
      <c r="A4" s="211">
        <v>46203</v>
      </c>
      <c r="B4" s="209" t="s">
        <v>683</v>
      </c>
      <c r="C4" s="209" t="s">
        <v>687</v>
      </c>
      <c r="D4" s="209" t="s">
        <v>763</v>
      </c>
      <c r="E4" s="209" t="s">
        <v>685</v>
      </c>
      <c r="F4" s="229">
        <v>748474237.68965495</v>
      </c>
      <c r="G4" s="229">
        <v>2747738853839.3599</v>
      </c>
      <c r="H4" s="229">
        <v>64572256407287.797</v>
      </c>
      <c r="I4" s="212" t="s">
        <v>763</v>
      </c>
      <c r="J4" s="230" t="s" vm="7">
        <v>785</v>
      </c>
      <c r="K4" s="198" t="s">
        <v>400</v>
      </c>
    </row>
    <row r="5" spans="1:11" x14ac:dyDescent="0.25">
      <c r="A5" s="231">
        <v>46203</v>
      </c>
      <c r="B5" s="230" t="s">
        <v>683</v>
      </c>
      <c r="C5" s="230" t="s">
        <v>687</v>
      </c>
      <c r="D5" s="230" t="s">
        <v>763</v>
      </c>
      <c r="E5" s="230" t="s">
        <v>685</v>
      </c>
      <c r="F5" s="229">
        <v>122</v>
      </c>
      <c r="G5" s="229">
        <v>68666541000</v>
      </c>
      <c r="H5" s="229">
        <v>112959262000</v>
      </c>
      <c r="I5" s="212" t="s">
        <v>763</v>
      </c>
      <c r="J5" s="230" t="s" vm="8">
        <v>786</v>
      </c>
      <c r="K5" s="212" t="s">
        <v>400</v>
      </c>
    </row>
    <row r="6" spans="1:11" x14ac:dyDescent="0.25">
      <c r="A6" s="231">
        <v>46203</v>
      </c>
      <c r="B6" s="230" t="s">
        <v>683</v>
      </c>
      <c r="C6" s="230" t="s">
        <v>687</v>
      </c>
      <c r="D6" s="230" t="s">
        <v>762</v>
      </c>
      <c r="E6" s="230" t="s">
        <v>685</v>
      </c>
      <c r="F6" s="229">
        <v>326.58620689655203</v>
      </c>
      <c r="G6" s="229">
        <v>2068795034.48276</v>
      </c>
      <c r="H6" s="229">
        <v>40024226500</v>
      </c>
      <c r="I6" s="233" t="s">
        <v>762</v>
      </c>
      <c r="J6" s="230" t="s" vm="5">
        <v>787</v>
      </c>
      <c r="K6" s="212" t="s">
        <v>400</v>
      </c>
    </row>
    <row r="7" spans="1:11" x14ac:dyDescent="0.25">
      <c r="A7" s="231">
        <v>46203</v>
      </c>
      <c r="B7" s="230" t="s">
        <v>683</v>
      </c>
      <c r="C7" s="230" t="s">
        <v>687</v>
      </c>
      <c r="D7" s="230" t="s">
        <v>762</v>
      </c>
      <c r="E7" s="230" t="s">
        <v>685</v>
      </c>
      <c r="F7" s="229">
        <v>5896.7931034482799</v>
      </c>
      <c r="G7" s="229">
        <v>473436114111.724</v>
      </c>
      <c r="H7" s="229">
        <v>9649775235610</v>
      </c>
      <c r="I7" s="233" t="s">
        <v>762</v>
      </c>
      <c r="J7" s="230" t="s" vm="9">
        <v>788</v>
      </c>
      <c r="K7" s="212" t="s">
        <v>400</v>
      </c>
    </row>
    <row r="8" spans="1:11" ht="14.25" customHeight="1" x14ac:dyDescent="0.25">
      <c r="A8" s="231">
        <v>46203</v>
      </c>
      <c r="B8" s="230" t="s">
        <v>683</v>
      </c>
      <c r="C8" s="230" t="s">
        <v>687</v>
      </c>
      <c r="D8" s="230" t="s">
        <v>762</v>
      </c>
      <c r="E8" s="230" t="s">
        <v>685</v>
      </c>
      <c r="F8" s="229">
        <v>28.5</v>
      </c>
      <c r="G8" s="229">
        <v>3960881280</v>
      </c>
      <c r="H8" s="229">
        <v>99236458800</v>
      </c>
      <c r="I8" s="233" t="s">
        <v>762</v>
      </c>
      <c r="J8" s="230" t="s" vm="12">
        <v>789</v>
      </c>
      <c r="K8" s="212" t="s">
        <v>400</v>
      </c>
    </row>
    <row r="9" spans="1:11" ht="14.25" customHeight="1" x14ac:dyDescent="0.25">
      <c r="A9" s="231">
        <v>46203</v>
      </c>
      <c r="B9" s="230" t="s">
        <v>683</v>
      </c>
      <c r="C9" s="230" t="s">
        <v>687</v>
      </c>
      <c r="D9" s="230" t="s">
        <v>762</v>
      </c>
      <c r="E9" s="230" t="s">
        <v>685</v>
      </c>
      <c r="F9" s="229">
        <v>985750.57142857101</v>
      </c>
      <c r="G9" s="229">
        <v>10202684857.1429</v>
      </c>
      <c r="H9" s="229">
        <v>67344480000</v>
      </c>
      <c r="I9" s="233" t="s">
        <v>762</v>
      </c>
      <c r="J9" s="230" t="s" vm="13">
        <v>790</v>
      </c>
      <c r="K9" s="212" t="s">
        <v>400</v>
      </c>
    </row>
    <row r="10" spans="1:11" ht="14.25" customHeight="1" x14ac:dyDescent="0.25">
      <c r="A10" s="231">
        <v>46203</v>
      </c>
      <c r="B10" s="230" t="s">
        <v>683</v>
      </c>
      <c r="C10" s="230" t="s">
        <v>687</v>
      </c>
      <c r="D10" s="230" t="s">
        <v>762</v>
      </c>
      <c r="E10" s="230" t="s">
        <v>685</v>
      </c>
      <c r="F10" s="229">
        <v>0</v>
      </c>
      <c r="G10" s="229">
        <v>0</v>
      </c>
      <c r="H10" s="229">
        <v>0</v>
      </c>
      <c r="I10" s="233" t="s">
        <v>762</v>
      </c>
      <c r="J10" s="230" t="s" vm="2">
        <v>791</v>
      </c>
      <c r="K10" s="212" t="s">
        <v>400</v>
      </c>
    </row>
    <row r="11" spans="1:11" x14ac:dyDescent="0.25">
      <c r="A11" s="231">
        <v>46203</v>
      </c>
      <c r="B11" s="230" t="s">
        <v>683</v>
      </c>
      <c r="C11" s="230" t="s">
        <v>688</v>
      </c>
      <c r="D11" s="230" t="s">
        <v>762</v>
      </c>
      <c r="E11" s="230" t="s">
        <v>685</v>
      </c>
      <c r="F11" s="229">
        <v>143506030.482759</v>
      </c>
      <c r="G11" s="229">
        <v>14772441992844.9</v>
      </c>
      <c r="H11" s="229">
        <v>24534344521545.801</v>
      </c>
      <c r="I11" s="233" t="s">
        <v>19</v>
      </c>
      <c r="J11" s="230" t="s" vm="4">
        <v>792</v>
      </c>
      <c r="K11" s="212" t="s">
        <v>400</v>
      </c>
    </row>
    <row r="12" spans="1:11" x14ac:dyDescent="0.25">
      <c r="A12" s="231">
        <v>46203</v>
      </c>
      <c r="B12" s="230" t="s">
        <v>683</v>
      </c>
      <c r="C12" s="230" t="s">
        <v>689</v>
      </c>
      <c r="D12" s="230" t="s">
        <v>762</v>
      </c>
      <c r="E12" s="230" t="s">
        <v>685</v>
      </c>
      <c r="F12" s="229">
        <v>46101992.086206898</v>
      </c>
      <c r="G12" s="229">
        <v>246855665642.103</v>
      </c>
      <c r="H12" s="229">
        <v>239862072697.01001</v>
      </c>
      <c r="I12" s="233" t="s">
        <v>764</v>
      </c>
      <c r="J12" s="230" t="s" vm="14">
        <v>793</v>
      </c>
      <c r="K12" s="212" t="s">
        <v>400</v>
      </c>
    </row>
    <row r="13" spans="1:11" x14ac:dyDescent="0.25">
      <c r="A13" s="231">
        <v>46203</v>
      </c>
      <c r="B13" s="230" t="s">
        <v>683</v>
      </c>
      <c r="C13" s="230" t="s">
        <v>689</v>
      </c>
      <c r="D13" s="230" t="s">
        <v>762</v>
      </c>
      <c r="E13" s="230" t="s">
        <v>685</v>
      </c>
      <c r="F13" s="229">
        <v>3904132.6724137901</v>
      </c>
      <c r="G13" s="229">
        <v>16714256153.8276</v>
      </c>
      <c r="H13" s="229">
        <v>405261494576</v>
      </c>
      <c r="I13" s="233" t="s">
        <v>764</v>
      </c>
      <c r="J13" s="230" t="s" vm="10">
        <v>794</v>
      </c>
      <c r="K13" s="212"/>
    </row>
    <row r="14" spans="1:11" x14ac:dyDescent="0.25">
      <c r="A14" s="231">
        <v>46203</v>
      </c>
      <c r="B14" s="230" t="s">
        <v>683</v>
      </c>
      <c r="C14" s="230" t="s">
        <v>689</v>
      </c>
      <c r="D14" s="230" t="s">
        <v>762</v>
      </c>
      <c r="E14" s="230" t="s">
        <v>685</v>
      </c>
      <c r="F14" s="229">
        <v>745931.77358490601</v>
      </c>
      <c r="G14" s="229">
        <v>6991520331.6603804</v>
      </c>
      <c r="H14" s="229">
        <v>21540074960</v>
      </c>
      <c r="I14" s="233" t="s">
        <v>764</v>
      </c>
      <c r="J14" s="230" t="s" vm="3">
        <v>795</v>
      </c>
      <c r="K14" s="212" t="s">
        <v>400</v>
      </c>
    </row>
    <row r="15" spans="1:11" x14ac:dyDescent="0.25">
      <c r="A15" s="231">
        <v>46203</v>
      </c>
      <c r="B15" s="230" t="s">
        <v>683</v>
      </c>
      <c r="C15" s="230" t="s">
        <v>690</v>
      </c>
      <c r="D15" s="230" t="s">
        <v>763</v>
      </c>
      <c r="E15" s="230" t="s">
        <v>685</v>
      </c>
      <c r="F15" s="229">
        <v>352690517241.37903</v>
      </c>
      <c r="G15" s="229">
        <v>352690517241.37903</v>
      </c>
      <c r="H15" s="229">
        <v>49749884000000</v>
      </c>
      <c r="I15" s="233" t="s">
        <v>765</v>
      </c>
      <c r="J15" s="230" t="s" vm="6">
        <v>765</v>
      </c>
      <c r="K15" s="212" t="s">
        <v>400</v>
      </c>
    </row>
    <row r="16" spans="1:11" x14ac:dyDescent="0.25">
      <c r="A16" s="231">
        <v>46203</v>
      </c>
      <c r="B16" s="230" t="s">
        <v>683</v>
      </c>
      <c r="C16" s="230" t="s">
        <v>691</v>
      </c>
      <c r="D16" s="230" t="s">
        <v>762</v>
      </c>
      <c r="E16" s="230" t="s">
        <v>685</v>
      </c>
      <c r="F16" s="229">
        <v>1931902682.74138</v>
      </c>
      <c r="G16" s="229">
        <v>6976798653289.29</v>
      </c>
      <c r="H16" s="229">
        <v>527310491200</v>
      </c>
      <c r="I16" s="233" t="s">
        <v>762</v>
      </c>
      <c r="J16" s="230" t="s" vm="1">
        <v>796</v>
      </c>
      <c r="K16" s="212" t="s">
        <v>400</v>
      </c>
    </row>
    <row r="17" spans="6:11" x14ac:dyDescent="0.25">
      <c r="F17" s="191"/>
      <c r="G17" s="191"/>
      <c r="H17" s="191"/>
      <c r="J17" s="230"/>
      <c r="K17" s="212"/>
    </row>
  </sheetData>
  <autoFilter ref="A1:K3" xr:uid="{658F28AD-A41F-4C76-B25C-2DC9AE759D41}"/>
  <sortState xmlns:xlrd2="http://schemas.microsoft.com/office/spreadsheetml/2017/richdata2" ref="A1:K3">
    <sortCondition descending="1" ref="A1"/>
  </sortState>
  <phoneticPr fontId="15"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3"/>
  <sheetViews>
    <sheetView topLeftCell="B1"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1.140625" style="231" bestFit="1" customWidth="1"/>
    <col min="2" max="2" width="15.140625" style="230" bestFit="1" customWidth="1"/>
    <col min="3" max="3" width="20.28515625" style="230" bestFit="1" customWidth="1"/>
    <col min="4" max="4" width="11.140625" style="230" bestFit="1" customWidth="1"/>
    <col min="5" max="5" width="8.85546875" style="230" bestFit="1" customWidth="1"/>
    <col min="6" max="6" width="22" style="232" bestFit="1" customWidth="1"/>
    <col min="7" max="7" width="24.5703125" style="232" bestFit="1" customWidth="1"/>
    <col min="8" max="161" width="10.7109375" style="230" customWidth="1"/>
    <col min="162" max="16384" width="9.140625" style="230"/>
  </cols>
  <sheetData>
    <row r="1" spans="1:7" s="209" customFormat="1" ht="15" customHeight="1" x14ac:dyDescent="0.25">
      <c r="A1" s="188" t="s">
        <v>48</v>
      </c>
      <c r="B1" s="189" t="s">
        <v>52</v>
      </c>
      <c r="C1" s="189" t="s">
        <v>58</v>
      </c>
      <c r="D1" s="189" t="s">
        <v>757</v>
      </c>
      <c r="E1" s="189" t="s">
        <v>62</v>
      </c>
      <c r="F1" s="191" t="s">
        <v>624</v>
      </c>
      <c r="G1" s="191" t="s">
        <v>628</v>
      </c>
    </row>
    <row r="2" spans="1:7" ht="15" customHeight="1" x14ac:dyDescent="0.25">
      <c r="A2" s="188">
        <v>46203</v>
      </c>
      <c r="B2" s="189" t="s">
        <v>683</v>
      </c>
      <c r="C2" s="189" t="s">
        <v>684</v>
      </c>
      <c r="D2" s="189" t="s">
        <v>762</v>
      </c>
      <c r="E2" s="189" t="s">
        <v>685</v>
      </c>
      <c r="F2" s="229">
        <v>2874698661.9655199</v>
      </c>
      <c r="G2" s="229">
        <v>25850679063858.398</v>
      </c>
    </row>
    <row r="3" spans="1:7" ht="15" customHeight="1" x14ac:dyDescent="0.25">
      <c r="A3" s="231">
        <v>46203</v>
      </c>
      <c r="B3" s="230" t="s">
        <v>683</v>
      </c>
      <c r="C3" s="230" t="s">
        <v>684</v>
      </c>
      <c r="D3" s="230" t="s">
        <v>763</v>
      </c>
      <c r="E3" s="230" t="s">
        <v>685</v>
      </c>
      <c r="F3" s="229">
        <v>352690517241.37903</v>
      </c>
      <c r="G3" s="229">
        <v>352690517241.37903</v>
      </c>
    </row>
  </sheetData>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H206"/>
  <sheetViews>
    <sheetView zoomScale="83" zoomScaleNormal="83" workbookViewId="0">
      <pane ySplit="1" topLeftCell="A2" activePane="bottomLeft" state="frozen"/>
      <selection activeCell="F10" sqref="F10"/>
      <selection pane="bottomLeft" activeCell="E2" sqref="E2"/>
    </sheetView>
  </sheetViews>
  <sheetFormatPr baseColWidth="10" defaultColWidth="9.140625" defaultRowHeight="15" x14ac:dyDescent="0.2"/>
  <cols>
    <col min="1" max="1" width="18.28515625" style="9" bestFit="1" customWidth="1"/>
    <col min="2" max="2" width="51.7109375" style="9" bestFit="1" customWidth="1"/>
    <col min="3" max="3" width="16.85546875" style="10" bestFit="1" customWidth="1"/>
    <col min="4" max="4" width="102" style="9" bestFit="1" customWidth="1"/>
    <col min="5" max="5" width="26" style="9" bestFit="1" customWidth="1"/>
    <col min="6" max="6" width="17.42578125" style="9" bestFit="1" customWidth="1"/>
    <col min="7" max="7" width="20.5703125" style="13" bestFit="1" customWidth="1"/>
    <col min="8" max="8" width="28.5703125" style="9" bestFit="1" customWidth="1"/>
    <col min="9" max="16384" width="9.140625" style="2"/>
  </cols>
  <sheetData>
    <row r="1" spans="1:8" x14ac:dyDescent="0.2">
      <c r="A1" s="11" t="s">
        <v>119</v>
      </c>
      <c r="B1" s="11" t="s">
        <v>120</v>
      </c>
      <c r="C1" s="11" t="s">
        <v>121</v>
      </c>
      <c r="D1" s="11" t="s">
        <v>122</v>
      </c>
      <c r="E1" s="11" t="s">
        <v>123</v>
      </c>
      <c r="F1" s="11" t="s">
        <v>124</v>
      </c>
      <c r="G1" s="12" t="s">
        <v>125</v>
      </c>
      <c r="H1" s="11" t="s">
        <v>126</v>
      </c>
    </row>
    <row r="2" spans="1:8" ht="60" x14ac:dyDescent="0.2">
      <c r="A2" s="92">
        <v>4.0999999999999996</v>
      </c>
      <c r="B2" s="92" t="s">
        <v>127</v>
      </c>
      <c r="C2" s="93" t="s">
        <v>128</v>
      </c>
      <c r="D2" s="94" t="s">
        <v>129</v>
      </c>
      <c r="E2" s="94" t="s">
        <v>130</v>
      </c>
      <c r="F2" s="95" t="s">
        <v>131</v>
      </c>
      <c r="G2" s="96" t="s">
        <v>132</v>
      </c>
      <c r="H2" s="95" t="s">
        <v>133</v>
      </c>
    </row>
    <row r="3" spans="1:8" ht="60" x14ac:dyDescent="0.2">
      <c r="A3" s="92">
        <v>4.0999999999999996</v>
      </c>
      <c r="B3" s="92" t="s">
        <v>127</v>
      </c>
      <c r="C3" s="93" t="s">
        <v>134</v>
      </c>
      <c r="D3" s="94" t="s">
        <v>135</v>
      </c>
      <c r="E3" s="94" t="s">
        <v>130</v>
      </c>
      <c r="F3" s="95" t="s">
        <v>131</v>
      </c>
      <c r="G3" s="96" t="s">
        <v>132</v>
      </c>
      <c r="H3" s="95" t="s">
        <v>133</v>
      </c>
    </row>
    <row r="4" spans="1:8" ht="60" x14ac:dyDescent="0.2">
      <c r="A4" s="92">
        <v>4.0999999999999996</v>
      </c>
      <c r="B4" s="92" t="s">
        <v>127</v>
      </c>
      <c r="C4" s="93" t="s">
        <v>136</v>
      </c>
      <c r="D4" s="94" t="s">
        <v>137</v>
      </c>
      <c r="E4" s="94" t="s">
        <v>130</v>
      </c>
      <c r="F4" s="95" t="s">
        <v>131</v>
      </c>
      <c r="G4" s="96" t="s">
        <v>132</v>
      </c>
      <c r="H4" s="95" t="s">
        <v>133</v>
      </c>
    </row>
    <row r="5" spans="1:8" ht="60" x14ac:dyDescent="0.2">
      <c r="A5" s="92">
        <v>4.0999999999999996</v>
      </c>
      <c r="B5" s="92" t="s">
        <v>127</v>
      </c>
      <c r="C5" s="93" t="s">
        <v>138</v>
      </c>
      <c r="D5" s="94" t="s">
        <v>139</v>
      </c>
      <c r="E5" s="94" t="s">
        <v>130</v>
      </c>
      <c r="F5" s="95" t="s">
        <v>131</v>
      </c>
      <c r="G5" s="96" t="s">
        <v>132</v>
      </c>
      <c r="H5" s="95" t="s">
        <v>133</v>
      </c>
    </row>
    <row r="6" spans="1:8" ht="60" x14ac:dyDescent="0.2">
      <c r="A6" s="92">
        <v>4.0999999999999996</v>
      </c>
      <c r="B6" s="92" t="s">
        <v>127</v>
      </c>
      <c r="C6" s="93" t="s">
        <v>140</v>
      </c>
      <c r="D6" s="94" t="s">
        <v>141</v>
      </c>
      <c r="E6" s="94" t="s">
        <v>130</v>
      </c>
      <c r="F6" s="95" t="s">
        <v>131</v>
      </c>
      <c r="G6" s="96" t="s">
        <v>132</v>
      </c>
      <c r="H6" s="95" t="s">
        <v>133</v>
      </c>
    </row>
    <row r="7" spans="1:8" ht="60" x14ac:dyDescent="0.2">
      <c r="A7" s="92">
        <v>4.0999999999999996</v>
      </c>
      <c r="B7" s="92" t="s">
        <v>127</v>
      </c>
      <c r="C7" s="93" t="s">
        <v>142</v>
      </c>
      <c r="D7" s="94" t="s">
        <v>143</v>
      </c>
      <c r="E7" s="94" t="s">
        <v>130</v>
      </c>
      <c r="F7" s="95" t="s">
        <v>131</v>
      </c>
      <c r="G7" s="96" t="s">
        <v>132</v>
      </c>
      <c r="H7" s="95" t="s">
        <v>133</v>
      </c>
    </row>
    <row r="8" spans="1:8" ht="60" x14ac:dyDescent="0.2">
      <c r="A8" s="92">
        <v>4.0999999999999996</v>
      </c>
      <c r="B8" s="92" t="s">
        <v>127</v>
      </c>
      <c r="C8" s="93" t="s">
        <v>144</v>
      </c>
      <c r="D8" s="94" t="s">
        <v>145</v>
      </c>
      <c r="E8" s="94" t="s">
        <v>130</v>
      </c>
      <c r="F8" s="95" t="s">
        <v>131</v>
      </c>
      <c r="G8" s="96" t="s">
        <v>132</v>
      </c>
      <c r="H8" s="95" t="s">
        <v>133</v>
      </c>
    </row>
    <row r="9" spans="1:8" ht="60" x14ac:dyDescent="0.2">
      <c r="A9" s="92">
        <v>4.0999999999999996</v>
      </c>
      <c r="B9" s="92" t="s">
        <v>127</v>
      </c>
      <c r="C9" s="93" t="s">
        <v>146</v>
      </c>
      <c r="D9" s="94" t="s">
        <v>147</v>
      </c>
      <c r="E9" s="94" t="s">
        <v>130</v>
      </c>
      <c r="F9" s="95" t="s">
        <v>131</v>
      </c>
      <c r="G9" s="96" t="s">
        <v>132</v>
      </c>
      <c r="H9" s="95" t="s">
        <v>133</v>
      </c>
    </row>
    <row r="10" spans="1:8" ht="60" x14ac:dyDescent="0.2">
      <c r="A10" s="92">
        <v>4.0999999999999996</v>
      </c>
      <c r="B10" s="92" t="s">
        <v>127</v>
      </c>
      <c r="C10" s="93" t="s">
        <v>115</v>
      </c>
      <c r="D10" s="94" t="s">
        <v>148</v>
      </c>
      <c r="E10" s="94" t="s">
        <v>130</v>
      </c>
      <c r="F10" s="95" t="s">
        <v>71</v>
      </c>
      <c r="G10" s="96" t="s">
        <v>132</v>
      </c>
      <c r="H10" s="95" t="s">
        <v>133</v>
      </c>
    </row>
    <row r="11" spans="1:8" ht="60" x14ac:dyDescent="0.2">
      <c r="A11" s="92">
        <v>4.0999999999999996</v>
      </c>
      <c r="B11" s="92" t="s">
        <v>127</v>
      </c>
      <c r="C11" s="93" t="s">
        <v>149</v>
      </c>
      <c r="D11" s="94" t="s">
        <v>150</v>
      </c>
      <c r="E11" s="94" t="s">
        <v>130</v>
      </c>
      <c r="F11" s="95" t="s">
        <v>131</v>
      </c>
      <c r="G11" s="96" t="s">
        <v>132</v>
      </c>
      <c r="H11" s="95" t="s">
        <v>133</v>
      </c>
    </row>
    <row r="12" spans="1:8" x14ac:dyDescent="0.2">
      <c r="A12" s="95">
        <v>4.2</v>
      </c>
      <c r="B12" s="92" t="s">
        <v>151</v>
      </c>
      <c r="C12" s="97" t="s">
        <v>152</v>
      </c>
      <c r="D12" s="94" t="s">
        <v>153</v>
      </c>
      <c r="E12" s="94" t="s">
        <v>130</v>
      </c>
      <c r="F12" s="95" t="s">
        <v>154</v>
      </c>
      <c r="G12" s="96" t="s">
        <v>132</v>
      </c>
      <c r="H12" s="95" t="s">
        <v>133</v>
      </c>
    </row>
    <row r="13" spans="1:8" ht="45" x14ac:dyDescent="0.2">
      <c r="A13" s="94">
        <v>4.3</v>
      </c>
      <c r="B13" s="92" t="s">
        <v>155</v>
      </c>
      <c r="C13" s="98" t="s">
        <v>156</v>
      </c>
      <c r="D13" s="94" t="s">
        <v>157</v>
      </c>
      <c r="E13" s="94" t="s">
        <v>158</v>
      </c>
      <c r="F13" s="95" t="s">
        <v>131</v>
      </c>
      <c r="G13" s="96" t="s">
        <v>159</v>
      </c>
      <c r="H13" s="95" t="s">
        <v>133</v>
      </c>
    </row>
    <row r="14" spans="1:8" ht="45" x14ac:dyDescent="0.2">
      <c r="A14" s="94">
        <v>4.3</v>
      </c>
      <c r="B14" s="92" t="s">
        <v>155</v>
      </c>
      <c r="C14" s="98" t="s">
        <v>160</v>
      </c>
      <c r="D14" s="94" t="s">
        <v>161</v>
      </c>
      <c r="E14" s="94" t="s">
        <v>158</v>
      </c>
      <c r="F14" s="95" t="s">
        <v>131</v>
      </c>
      <c r="G14" s="96" t="s">
        <v>159</v>
      </c>
      <c r="H14" s="95" t="s">
        <v>133</v>
      </c>
    </row>
    <row r="15" spans="1:8" ht="45" x14ac:dyDescent="0.2">
      <c r="A15" s="94">
        <v>4.3</v>
      </c>
      <c r="B15" s="92" t="s">
        <v>155</v>
      </c>
      <c r="C15" s="98" t="s">
        <v>162</v>
      </c>
      <c r="D15" s="94" t="s">
        <v>163</v>
      </c>
      <c r="E15" s="94" t="s">
        <v>158</v>
      </c>
      <c r="F15" s="95" t="s">
        <v>131</v>
      </c>
      <c r="G15" s="96" t="s">
        <v>159</v>
      </c>
      <c r="H15" s="95" t="s">
        <v>133</v>
      </c>
    </row>
    <row r="16" spans="1:8" ht="45" x14ac:dyDescent="0.2">
      <c r="A16" s="94">
        <v>4.3</v>
      </c>
      <c r="B16" s="92" t="s">
        <v>155</v>
      </c>
      <c r="C16" s="98" t="s">
        <v>164</v>
      </c>
      <c r="D16" s="94" t="s">
        <v>165</v>
      </c>
      <c r="E16" s="94" t="s">
        <v>158</v>
      </c>
      <c r="F16" s="95" t="s">
        <v>131</v>
      </c>
      <c r="G16" s="96" t="s">
        <v>159</v>
      </c>
      <c r="H16" s="95" t="s">
        <v>133</v>
      </c>
    </row>
    <row r="17" spans="1:8" ht="45" x14ac:dyDescent="0.2">
      <c r="A17" s="94">
        <v>4.3</v>
      </c>
      <c r="B17" s="92" t="s">
        <v>155</v>
      </c>
      <c r="C17" s="98" t="s">
        <v>166</v>
      </c>
      <c r="D17" s="94" t="s">
        <v>167</v>
      </c>
      <c r="E17" s="94" t="s">
        <v>158</v>
      </c>
      <c r="F17" s="95" t="s">
        <v>131</v>
      </c>
      <c r="G17" s="96" t="s">
        <v>159</v>
      </c>
      <c r="H17" s="95" t="s">
        <v>133</v>
      </c>
    </row>
    <row r="18" spans="1:8" ht="45" x14ac:dyDescent="0.2">
      <c r="A18" s="94">
        <v>4.3</v>
      </c>
      <c r="B18" s="92" t="s">
        <v>155</v>
      </c>
      <c r="C18" s="98" t="s">
        <v>168</v>
      </c>
      <c r="D18" s="94" t="s">
        <v>169</v>
      </c>
      <c r="E18" s="94" t="s">
        <v>158</v>
      </c>
      <c r="F18" s="95" t="s">
        <v>131</v>
      </c>
      <c r="G18" s="96" t="s">
        <v>159</v>
      </c>
      <c r="H18" s="95" t="s">
        <v>133</v>
      </c>
    </row>
    <row r="19" spans="1:8" ht="45" x14ac:dyDescent="0.2">
      <c r="A19" s="94">
        <v>4.3</v>
      </c>
      <c r="B19" s="92" t="s">
        <v>155</v>
      </c>
      <c r="C19" s="98" t="s">
        <v>170</v>
      </c>
      <c r="D19" s="94" t="s">
        <v>171</v>
      </c>
      <c r="E19" s="94" t="s">
        <v>158</v>
      </c>
      <c r="F19" s="95" t="s">
        <v>131</v>
      </c>
      <c r="G19" s="96" t="s">
        <v>159</v>
      </c>
      <c r="H19" s="95" t="s">
        <v>133</v>
      </c>
    </row>
    <row r="20" spans="1:8" ht="45" x14ac:dyDescent="0.2">
      <c r="A20" s="94">
        <v>4.3</v>
      </c>
      <c r="B20" s="92" t="s">
        <v>155</v>
      </c>
      <c r="C20" s="98" t="s">
        <v>172</v>
      </c>
      <c r="D20" s="94" t="s">
        <v>173</v>
      </c>
      <c r="E20" s="94" t="s">
        <v>158</v>
      </c>
      <c r="F20" s="95" t="s">
        <v>131</v>
      </c>
      <c r="G20" s="96" t="s">
        <v>159</v>
      </c>
      <c r="H20" s="95" t="s">
        <v>133</v>
      </c>
    </row>
    <row r="21" spans="1:8" ht="45" x14ac:dyDescent="0.2">
      <c r="A21" s="94">
        <v>4.3</v>
      </c>
      <c r="B21" s="92" t="s">
        <v>155</v>
      </c>
      <c r="C21" s="98" t="s">
        <v>174</v>
      </c>
      <c r="D21" s="94" t="s">
        <v>175</v>
      </c>
      <c r="E21" s="94" t="s">
        <v>158</v>
      </c>
      <c r="F21" s="95" t="s">
        <v>131</v>
      </c>
      <c r="G21" s="96" t="s">
        <v>159</v>
      </c>
      <c r="H21" s="95" t="s">
        <v>133</v>
      </c>
    </row>
    <row r="22" spans="1:8" ht="45" x14ac:dyDescent="0.2">
      <c r="A22" s="94">
        <v>4.3</v>
      </c>
      <c r="B22" s="92" t="s">
        <v>155</v>
      </c>
      <c r="C22" s="98" t="s">
        <v>176</v>
      </c>
      <c r="D22" s="94" t="s">
        <v>177</v>
      </c>
      <c r="E22" s="94" t="s">
        <v>158</v>
      </c>
      <c r="F22" s="95" t="s">
        <v>131</v>
      </c>
      <c r="G22" s="96" t="s">
        <v>159</v>
      </c>
      <c r="H22" s="95" t="s">
        <v>133</v>
      </c>
    </row>
    <row r="23" spans="1:8" ht="45" x14ac:dyDescent="0.2">
      <c r="A23" s="94">
        <v>4.3</v>
      </c>
      <c r="B23" s="92" t="s">
        <v>155</v>
      </c>
      <c r="C23" s="98" t="s">
        <v>178</v>
      </c>
      <c r="D23" s="94" t="s">
        <v>179</v>
      </c>
      <c r="E23" s="94" t="s">
        <v>158</v>
      </c>
      <c r="F23" s="95" t="s">
        <v>131</v>
      </c>
      <c r="G23" s="96" t="s">
        <v>159</v>
      </c>
      <c r="H23" s="95" t="s">
        <v>133</v>
      </c>
    </row>
    <row r="24" spans="1:8" ht="45" x14ac:dyDescent="0.2">
      <c r="A24" s="94">
        <v>4.3</v>
      </c>
      <c r="B24" s="92" t="s">
        <v>155</v>
      </c>
      <c r="C24" s="98" t="s">
        <v>180</v>
      </c>
      <c r="D24" s="94" t="s">
        <v>181</v>
      </c>
      <c r="E24" s="94" t="s">
        <v>158</v>
      </c>
      <c r="F24" s="95" t="s">
        <v>131</v>
      </c>
      <c r="G24" s="96" t="s">
        <v>159</v>
      </c>
      <c r="H24" s="95" t="s">
        <v>133</v>
      </c>
    </row>
    <row r="25" spans="1:8" ht="45" x14ac:dyDescent="0.2">
      <c r="A25" s="94">
        <v>4.3</v>
      </c>
      <c r="B25" s="92" t="s">
        <v>155</v>
      </c>
      <c r="C25" s="98" t="s">
        <v>182</v>
      </c>
      <c r="D25" s="94" t="s">
        <v>183</v>
      </c>
      <c r="E25" s="94" t="s">
        <v>158</v>
      </c>
      <c r="F25" s="95" t="s">
        <v>131</v>
      </c>
      <c r="G25" s="96" t="s">
        <v>159</v>
      </c>
      <c r="H25" s="95" t="s">
        <v>133</v>
      </c>
    </row>
    <row r="26" spans="1:8" ht="45" x14ac:dyDescent="0.2">
      <c r="A26" s="94">
        <v>4.3</v>
      </c>
      <c r="B26" s="92" t="s">
        <v>155</v>
      </c>
      <c r="C26" s="98" t="s">
        <v>184</v>
      </c>
      <c r="D26" s="94" t="s">
        <v>185</v>
      </c>
      <c r="E26" s="94" t="s">
        <v>158</v>
      </c>
      <c r="F26" s="95" t="s">
        <v>131</v>
      </c>
      <c r="G26" s="96" t="s">
        <v>159</v>
      </c>
      <c r="H26" s="95" t="s">
        <v>133</v>
      </c>
    </row>
    <row r="27" spans="1:8" ht="45" x14ac:dyDescent="0.2">
      <c r="A27" s="94">
        <v>4.3</v>
      </c>
      <c r="B27" s="92" t="s">
        <v>186</v>
      </c>
      <c r="C27" s="98" t="s">
        <v>187</v>
      </c>
      <c r="D27" s="94" t="s">
        <v>188</v>
      </c>
      <c r="E27" s="94" t="s">
        <v>158</v>
      </c>
      <c r="F27" s="95" t="s">
        <v>131</v>
      </c>
      <c r="G27" s="96" t="s">
        <v>159</v>
      </c>
      <c r="H27" s="95" t="s">
        <v>133</v>
      </c>
    </row>
    <row r="28" spans="1:8" ht="30" x14ac:dyDescent="0.2">
      <c r="A28" s="94">
        <v>4.4000000000000004</v>
      </c>
      <c r="B28" s="92" t="s">
        <v>189</v>
      </c>
      <c r="C28" s="98" t="s">
        <v>190</v>
      </c>
      <c r="D28" s="94" t="s">
        <v>191</v>
      </c>
      <c r="E28" s="94" t="s">
        <v>130</v>
      </c>
      <c r="F28" s="95" t="s">
        <v>71</v>
      </c>
      <c r="G28" s="96" t="s">
        <v>132</v>
      </c>
      <c r="H28" s="95" t="s">
        <v>133</v>
      </c>
    </row>
    <row r="29" spans="1:8" ht="30" x14ac:dyDescent="0.2">
      <c r="A29" s="94">
        <v>4.4000000000000004</v>
      </c>
      <c r="B29" s="92" t="s">
        <v>189</v>
      </c>
      <c r="C29" s="98" t="s">
        <v>117</v>
      </c>
      <c r="D29" s="94" t="s">
        <v>192</v>
      </c>
      <c r="E29" s="94" t="s">
        <v>130</v>
      </c>
      <c r="F29" s="95" t="s">
        <v>71</v>
      </c>
      <c r="G29" s="96" t="s">
        <v>132</v>
      </c>
      <c r="H29" s="95" t="s">
        <v>133</v>
      </c>
    </row>
    <row r="30" spans="1:8" ht="60" x14ac:dyDescent="0.2">
      <c r="A30" s="94">
        <v>4.4000000000000004</v>
      </c>
      <c r="B30" s="92" t="s">
        <v>189</v>
      </c>
      <c r="C30" s="98" t="s">
        <v>193</v>
      </c>
      <c r="D30" s="94" t="s">
        <v>194</v>
      </c>
      <c r="E30" s="94" t="s">
        <v>195</v>
      </c>
      <c r="F30" s="95" t="s">
        <v>154</v>
      </c>
      <c r="G30" s="96" t="s">
        <v>196</v>
      </c>
      <c r="H30" s="95" t="s">
        <v>197</v>
      </c>
    </row>
    <row r="31" spans="1:8" ht="30" x14ac:dyDescent="0.2">
      <c r="A31" s="94">
        <v>4.4000000000000004</v>
      </c>
      <c r="B31" s="92" t="s">
        <v>189</v>
      </c>
      <c r="C31" s="98" t="s">
        <v>198</v>
      </c>
      <c r="D31" s="94" t="s">
        <v>199</v>
      </c>
      <c r="E31" s="94" t="s">
        <v>130</v>
      </c>
      <c r="F31" s="95" t="s">
        <v>200</v>
      </c>
      <c r="G31" s="96" t="s">
        <v>132</v>
      </c>
      <c r="H31" s="95" t="s">
        <v>133</v>
      </c>
    </row>
    <row r="32" spans="1:8" ht="30" x14ac:dyDescent="0.2">
      <c r="A32" s="94">
        <v>4.4000000000000004</v>
      </c>
      <c r="B32" s="92" t="s">
        <v>189</v>
      </c>
      <c r="C32" s="98" t="s">
        <v>201</v>
      </c>
      <c r="D32" s="94" t="s">
        <v>202</v>
      </c>
      <c r="E32" s="94" t="s">
        <v>203</v>
      </c>
      <c r="F32" s="95" t="s">
        <v>131</v>
      </c>
      <c r="G32" s="96" t="s">
        <v>204</v>
      </c>
      <c r="H32" s="95" t="s">
        <v>133</v>
      </c>
    </row>
    <row r="33" spans="1:8" ht="60" x14ac:dyDescent="0.2">
      <c r="A33" s="94">
        <v>4.4000000000000004</v>
      </c>
      <c r="B33" s="92" t="s">
        <v>189</v>
      </c>
      <c r="C33" s="98" t="s">
        <v>205</v>
      </c>
      <c r="D33" s="94" t="s">
        <v>206</v>
      </c>
      <c r="E33" s="94" t="s">
        <v>195</v>
      </c>
      <c r="F33" s="95" t="s">
        <v>131</v>
      </c>
      <c r="G33" s="96" t="s">
        <v>196</v>
      </c>
      <c r="H33" s="95" t="s">
        <v>133</v>
      </c>
    </row>
    <row r="34" spans="1:8" ht="60" x14ac:dyDescent="0.2">
      <c r="A34" s="94">
        <v>4.4000000000000004</v>
      </c>
      <c r="B34" s="92" t="s">
        <v>189</v>
      </c>
      <c r="C34" s="98" t="s">
        <v>207</v>
      </c>
      <c r="D34" s="94" t="s">
        <v>208</v>
      </c>
      <c r="E34" s="94" t="s">
        <v>195</v>
      </c>
      <c r="F34" s="95" t="s">
        <v>131</v>
      </c>
      <c r="G34" s="96" t="s">
        <v>196</v>
      </c>
      <c r="H34" s="95" t="s">
        <v>133</v>
      </c>
    </row>
    <row r="35" spans="1:8" ht="30" x14ac:dyDescent="0.2">
      <c r="A35" s="94">
        <v>4.4000000000000004</v>
      </c>
      <c r="B35" s="92" t="s">
        <v>189</v>
      </c>
      <c r="C35" s="98" t="s">
        <v>209</v>
      </c>
      <c r="D35" s="94" t="s">
        <v>210</v>
      </c>
      <c r="E35" s="94" t="s">
        <v>130</v>
      </c>
      <c r="F35" s="95" t="s">
        <v>200</v>
      </c>
      <c r="G35" s="96" t="s">
        <v>132</v>
      </c>
      <c r="H35" s="95" t="s">
        <v>133</v>
      </c>
    </row>
    <row r="36" spans="1:8" ht="30" x14ac:dyDescent="0.2">
      <c r="A36" s="94">
        <v>4.4000000000000004</v>
      </c>
      <c r="B36" s="92" t="s">
        <v>189</v>
      </c>
      <c r="C36" s="98" t="s">
        <v>211</v>
      </c>
      <c r="D36" s="94" t="s">
        <v>212</v>
      </c>
      <c r="E36" s="94" t="s">
        <v>213</v>
      </c>
      <c r="F36" s="95" t="s">
        <v>131</v>
      </c>
      <c r="G36" s="96" t="s">
        <v>204</v>
      </c>
      <c r="H36" s="95" t="s">
        <v>133</v>
      </c>
    </row>
    <row r="37" spans="1:8" ht="60" x14ac:dyDescent="0.2">
      <c r="A37" s="94">
        <v>4.4000000000000004</v>
      </c>
      <c r="B37" s="92" t="s">
        <v>189</v>
      </c>
      <c r="C37" s="98" t="s">
        <v>214</v>
      </c>
      <c r="D37" s="94" t="s">
        <v>215</v>
      </c>
      <c r="E37" s="94" t="s">
        <v>195</v>
      </c>
      <c r="F37" s="95" t="s">
        <v>131</v>
      </c>
      <c r="G37" s="96" t="s">
        <v>196</v>
      </c>
      <c r="H37" s="95" t="s">
        <v>133</v>
      </c>
    </row>
    <row r="38" spans="1:8" ht="30" x14ac:dyDescent="0.2">
      <c r="A38" s="95">
        <v>5.0999999999999996</v>
      </c>
      <c r="B38" s="92" t="s">
        <v>216</v>
      </c>
      <c r="C38" s="97" t="s">
        <v>217</v>
      </c>
      <c r="D38" s="92" t="s">
        <v>218</v>
      </c>
      <c r="E38" s="94" t="s">
        <v>130</v>
      </c>
      <c r="F38" s="95" t="s">
        <v>71</v>
      </c>
      <c r="G38" s="96" t="s">
        <v>132</v>
      </c>
      <c r="H38" s="95" t="s">
        <v>219</v>
      </c>
    </row>
    <row r="39" spans="1:8" ht="45" x14ac:dyDescent="0.2">
      <c r="A39" s="95">
        <v>5.2</v>
      </c>
      <c r="B39" s="92" t="s">
        <v>220</v>
      </c>
      <c r="C39" s="97" t="s">
        <v>221</v>
      </c>
      <c r="D39" s="92" t="s">
        <v>220</v>
      </c>
      <c r="E39" s="94" t="s">
        <v>130</v>
      </c>
      <c r="F39" s="95" t="s">
        <v>71</v>
      </c>
      <c r="G39" s="96" t="s">
        <v>132</v>
      </c>
      <c r="H39" s="95" t="s">
        <v>219</v>
      </c>
    </row>
    <row r="40" spans="1:8" x14ac:dyDescent="0.2">
      <c r="A40" s="95">
        <v>5.3</v>
      </c>
      <c r="B40" s="92" t="s">
        <v>222</v>
      </c>
      <c r="C40" s="97" t="s">
        <v>223</v>
      </c>
      <c r="D40" s="94" t="s">
        <v>224</v>
      </c>
      <c r="E40" s="94" t="s">
        <v>130</v>
      </c>
      <c r="F40" s="95" t="s">
        <v>225</v>
      </c>
      <c r="G40" s="96" t="s">
        <v>132</v>
      </c>
      <c r="H40" s="95" t="s">
        <v>133</v>
      </c>
    </row>
    <row r="41" spans="1:8" x14ac:dyDescent="0.2">
      <c r="A41" s="95">
        <v>5.3</v>
      </c>
      <c r="B41" s="92" t="s">
        <v>222</v>
      </c>
      <c r="C41" s="97" t="s">
        <v>226</v>
      </c>
      <c r="D41" s="94" t="s">
        <v>227</v>
      </c>
      <c r="E41" s="94" t="s">
        <v>130</v>
      </c>
      <c r="F41" s="95" t="s">
        <v>71</v>
      </c>
      <c r="G41" s="96" t="s">
        <v>132</v>
      </c>
      <c r="H41" s="95" t="s">
        <v>133</v>
      </c>
    </row>
    <row r="42" spans="1:8" x14ac:dyDescent="0.2">
      <c r="A42" s="95">
        <v>5.3</v>
      </c>
      <c r="B42" s="92" t="s">
        <v>222</v>
      </c>
      <c r="C42" s="97" t="s">
        <v>228</v>
      </c>
      <c r="D42" s="94" t="s">
        <v>229</v>
      </c>
      <c r="E42" s="94" t="s">
        <v>130</v>
      </c>
      <c r="F42" s="95" t="s">
        <v>200</v>
      </c>
      <c r="G42" s="96" t="s">
        <v>132</v>
      </c>
      <c r="H42" s="95" t="s">
        <v>133</v>
      </c>
    </row>
    <row r="43" spans="1:8" ht="30" x14ac:dyDescent="0.2">
      <c r="A43" s="95">
        <v>5.3</v>
      </c>
      <c r="B43" s="92" t="s">
        <v>222</v>
      </c>
      <c r="C43" s="97" t="s">
        <v>230</v>
      </c>
      <c r="D43" s="94" t="s">
        <v>231</v>
      </c>
      <c r="E43" s="94" t="s">
        <v>130</v>
      </c>
      <c r="F43" s="95" t="s">
        <v>200</v>
      </c>
      <c r="G43" s="96" t="s">
        <v>132</v>
      </c>
      <c r="H43" s="95" t="s">
        <v>232</v>
      </c>
    </row>
    <row r="44" spans="1:8" ht="60" x14ac:dyDescent="0.2">
      <c r="A44" s="95">
        <v>6.1</v>
      </c>
      <c r="B44" s="92" t="s">
        <v>233</v>
      </c>
      <c r="C44" s="97" t="s">
        <v>234</v>
      </c>
      <c r="D44" s="95" t="s">
        <v>235</v>
      </c>
      <c r="E44" s="95" t="s">
        <v>236</v>
      </c>
      <c r="F44" s="95" t="s">
        <v>131</v>
      </c>
      <c r="G44" s="96" t="s">
        <v>237</v>
      </c>
      <c r="H44" s="95" t="s">
        <v>133</v>
      </c>
    </row>
    <row r="45" spans="1:8" ht="105" x14ac:dyDescent="0.2">
      <c r="A45" s="95">
        <v>6.2</v>
      </c>
      <c r="B45" s="92" t="s">
        <v>238</v>
      </c>
      <c r="C45" s="97" t="s">
        <v>239</v>
      </c>
      <c r="D45" s="95" t="s">
        <v>240</v>
      </c>
      <c r="E45" s="95" t="s">
        <v>241</v>
      </c>
      <c r="F45" s="95" t="s">
        <v>131</v>
      </c>
      <c r="G45" s="96" t="s">
        <v>242</v>
      </c>
      <c r="H45" s="95" t="s">
        <v>133</v>
      </c>
    </row>
    <row r="46" spans="1:8" ht="105" x14ac:dyDescent="0.2">
      <c r="A46" s="95">
        <v>6.2</v>
      </c>
      <c r="B46" s="92" t="s">
        <v>238</v>
      </c>
      <c r="C46" s="97" t="s">
        <v>243</v>
      </c>
      <c r="D46" s="95" t="s">
        <v>244</v>
      </c>
      <c r="E46" s="95" t="s">
        <v>241</v>
      </c>
      <c r="F46" s="95" t="s">
        <v>131</v>
      </c>
      <c r="G46" s="96" t="s">
        <v>242</v>
      </c>
      <c r="H46" s="95" t="s">
        <v>133</v>
      </c>
    </row>
    <row r="47" spans="1:8" ht="105" x14ac:dyDescent="0.2">
      <c r="A47" s="95">
        <v>6.2</v>
      </c>
      <c r="B47" s="92" t="s">
        <v>238</v>
      </c>
      <c r="C47" s="97" t="s">
        <v>245</v>
      </c>
      <c r="D47" s="95" t="s">
        <v>246</v>
      </c>
      <c r="E47" s="95" t="s">
        <v>241</v>
      </c>
      <c r="F47" s="95" t="s">
        <v>131</v>
      </c>
      <c r="G47" s="96" t="s">
        <v>242</v>
      </c>
      <c r="H47" s="95" t="s">
        <v>133</v>
      </c>
    </row>
    <row r="48" spans="1:8" ht="105" x14ac:dyDescent="0.2">
      <c r="A48" s="95">
        <v>6.2</v>
      </c>
      <c r="B48" s="92" t="s">
        <v>238</v>
      </c>
      <c r="C48" s="97" t="s">
        <v>247</v>
      </c>
      <c r="D48" s="95" t="s">
        <v>248</v>
      </c>
      <c r="E48" s="95" t="s">
        <v>241</v>
      </c>
      <c r="F48" s="95" t="s">
        <v>131</v>
      </c>
      <c r="G48" s="96" t="s">
        <v>242</v>
      </c>
      <c r="H48" s="95" t="s">
        <v>133</v>
      </c>
    </row>
    <row r="49" spans="1:8" ht="105" x14ac:dyDescent="0.2">
      <c r="A49" s="95">
        <v>6.2</v>
      </c>
      <c r="B49" s="92" t="s">
        <v>238</v>
      </c>
      <c r="C49" s="97" t="s">
        <v>249</v>
      </c>
      <c r="D49" s="95" t="s">
        <v>250</v>
      </c>
      <c r="E49" s="95" t="s">
        <v>241</v>
      </c>
      <c r="F49" s="95" t="s">
        <v>131</v>
      </c>
      <c r="G49" s="96" t="s">
        <v>242</v>
      </c>
      <c r="H49" s="95" t="s">
        <v>133</v>
      </c>
    </row>
    <row r="50" spans="1:8" ht="105" x14ac:dyDescent="0.2">
      <c r="A50" s="95">
        <v>6.2</v>
      </c>
      <c r="B50" s="92" t="s">
        <v>238</v>
      </c>
      <c r="C50" s="97" t="s">
        <v>251</v>
      </c>
      <c r="D50" s="95" t="s">
        <v>252</v>
      </c>
      <c r="E50" s="95" t="s">
        <v>241</v>
      </c>
      <c r="F50" s="95" t="s">
        <v>131</v>
      </c>
      <c r="G50" s="96" t="s">
        <v>242</v>
      </c>
      <c r="H50" s="95" t="s">
        <v>133</v>
      </c>
    </row>
    <row r="51" spans="1:8" ht="105" x14ac:dyDescent="0.2">
      <c r="A51" s="95">
        <v>6.2</v>
      </c>
      <c r="B51" s="92" t="s">
        <v>238</v>
      </c>
      <c r="C51" s="97" t="s">
        <v>253</v>
      </c>
      <c r="D51" s="95" t="s">
        <v>254</v>
      </c>
      <c r="E51" s="95" t="s">
        <v>241</v>
      </c>
      <c r="F51" s="95" t="s">
        <v>131</v>
      </c>
      <c r="G51" s="96" t="s">
        <v>242</v>
      </c>
      <c r="H51" s="95" t="s">
        <v>133</v>
      </c>
    </row>
    <row r="52" spans="1:8" ht="105" x14ac:dyDescent="0.2">
      <c r="A52" s="95">
        <v>6.2</v>
      </c>
      <c r="B52" s="92" t="s">
        <v>238</v>
      </c>
      <c r="C52" s="97" t="s">
        <v>255</v>
      </c>
      <c r="D52" s="95" t="s">
        <v>256</v>
      </c>
      <c r="E52" s="95" t="s">
        <v>241</v>
      </c>
      <c r="F52" s="95" t="s">
        <v>131</v>
      </c>
      <c r="G52" s="96" t="s">
        <v>242</v>
      </c>
      <c r="H52" s="95" t="s">
        <v>133</v>
      </c>
    </row>
    <row r="53" spans="1:8" ht="105" x14ac:dyDescent="0.2">
      <c r="A53" s="95">
        <v>6.2</v>
      </c>
      <c r="B53" s="92" t="s">
        <v>238</v>
      </c>
      <c r="C53" s="97" t="s">
        <v>257</v>
      </c>
      <c r="D53" s="95" t="s">
        <v>258</v>
      </c>
      <c r="E53" s="95" t="s">
        <v>241</v>
      </c>
      <c r="F53" s="95" t="s">
        <v>131</v>
      </c>
      <c r="G53" s="96" t="s">
        <v>242</v>
      </c>
      <c r="H53" s="95" t="s">
        <v>133</v>
      </c>
    </row>
    <row r="54" spans="1:8" ht="105" x14ac:dyDescent="0.2">
      <c r="A54" s="95">
        <v>6.2</v>
      </c>
      <c r="B54" s="92" t="s">
        <v>238</v>
      </c>
      <c r="C54" s="97" t="s">
        <v>259</v>
      </c>
      <c r="D54" s="95" t="s">
        <v>260</v>
      </c>
      <c r="E54" s="95" t="s">
        <v>241</v>
      </c>
      <c r="F54" s="95" t="s">
        <v>131</v>
      </c>
      <c r="G54" s="96" t="s">
        <v>242</v>
      </c>
      <c r="H54" s="95" t="s">
        <v>133</v>
      </c>
    </row>
    <row r="55" spans="1:8" ht="105" x14ac:dyDescent="0.2">
      <c r="A55" s="95">
        <v>6.2</v>
      </c>
      <c r="B55" s="92" t="s">
        <v>238</v>
      </c>
      <c r="C55" s="97" t="s">
        <v>261</v>
      </c>
      <c r="D55" s="95" t="s">
        <v>262</v>
      </c>
      <c r="E55" s="95" t="s">
        <v>241</v>
      </c>
      <c r="F55" s="95" t="s">
        <v>131</v>
      </c>
      <c r="G55" s="96" t="s">
        <v>242</v>
      </c>
      <c r="H55" s="95" t="s">
        <v>133</v>
      </c>
    </row>
    <row r="56" spans="1:8" ht="105" x14ac:dyDescent="0.2">
      <c r="A56" s="95">
        <v>6.2</v>
      </c>
      <c r="B56" s="92" t="s">
        <v>238</v>
      </c>
      <c r="C56" s="97" t="s">
        <v>263</v>
      </c>
      <c r="D56" s="95" t="s">
        <v>264</v>
      </c>
      <c r="E56" s="95" t="s">
        <v>241</v>
      </c>
      <c r="F56" s="95" t="s">
        <v>131</v>
      </c>
      <c r="G56" s="96" t="s">
        <v>242</v>
      </c>
      <c r="H56" s="95" t="s">
        <v>133</v>
      </c>
    </row>
    <row r="57" spans="1:8" ht="105" x14ac:dyDescent="0.2">
      <c r="A57" s="95">
        <v>6.2</v>
      </c>
      <c r="B57" s="92" t="s">
        <v>238</v>
      </c>
      <c r="C57" s="97" t="s">
        <v>265</v>
      </c>
      <c r="D57" s="95" t="s">
        <v>266</v>
      </c>
      <c r="E57" s="95" t="s">
        <v>241</v>
      </c>
      <c r="F57" s="95" t="s">
        <v>131</v>
      </c>
      <c r="G57" s="96" t="s">
        <v>242</v>
      </c>
      <c r="H57" s="95" t="s">
        <v>133</v>
      </c>
    </row>
    <row r="58" spans="1:8" ht="105" x14ac:dyDescent="0.2">
      <c r="A58" s="95">
        <v>6.2</v>
      </c>
      <c r="B58" s="92" t="s">
        <v>238</v>
      </c>
      <c r="C58" s="97" t="s">
        <v>267</v>
      </c>
      <c r="D58" s="95" t="s">
        <v>268</v>
      </c>
      <c r="E58" s="95" t="s">
        <v>241</v>
      </c>
      <c r="F58" s="95" t="s">
        <v>131</v>
      </c>
      <c r="G58" s="96" t="s">
        <v>242</v>
      </c>
      <c r="H58" s="95" t="s">
        <v>133</v>
      </c>
    </row>
    <row r="59" spans="1:8" ht="75" x14ac:dyDescent="0.2">
      <c r="A59" s="95">
        <v>6.2</v>
      </c>
      <c r="B59" s="92" t="s">
        <v>238</v>
      </c>
      <c r="C59" s="97" t="s">
        <v>269</v>
      </c>
      <c r="D59" s="95" t="s">
        <v>270</v>
      </c>
      <c r="E59" s="95" t="s">
        <v>271</v>
      </c>
      <c r="F59" s="95" t="s">
        <v>131</v>
      </c>
      <c r="G59" s="96" t="s">
        <v>242</v>
      </c>
      <c r="H59" s="95" t="s">
        <v>133</v>
      </c>
    </row>
    <row r="60" spans="1:8" ht="30" x14ac:dyDescent="0.2">
      <c r="A60" s="95">
        <v>6.3</v>
      </c>
      <c r="B60" s="92" t="s">
        <v>272</v>
      </c>
      <c r="C60" s="97" t="s">
        <v>273</v>
      </c>
      <c r="D60" s="92" t="s">
        <v>274</v>
      </c>
      <c r="E60" s="94" t="s">
        <v>130</v>
      </c>
      <c r="F60" s="95" t="s">
        <v>71</v>
      </c>
      <c r="G60" s="96" t="s">
        <v>132</v>
      </c>
      <c r="H60" s="95" t="s">
        <v>219</v>
      </c>
    </row>
    <row r="61" spans="1:8" ht="60" x14ac:dyDescent="0.2">
      <c r="A61" s="95">
        <v>6.4</v>
      </c>
      <c r="B61" s="92" t="s">
        <v>275</v>
      </c>
      <c r="C61" s="99" t="s">
        <v>276</v>
      </c>
      <c r="D61" s="95" t="s">
        <v>277</v>
      </c>
      <c r="E61" s="92"/>
      <c r="F61" s="95" t="s">
        <v>71</v>
      </c>
      <c r="G61" s="96" t="s">
        <v>132</v>
      </c>
      <c r="H61" s="95" t="s">
        <v>232</v>
      </c>
    </row>
    <row r="62" spans="1:8" ht="60" x14ac:dyDescent="0.2">
      <c r="A62" s="95">
        <v>6.4</v>
      </c>
      <c r="B62" s="92" t="s">
        <v>275</v>
      </c>
      <c r="C62" s="99" t="s">
        <v>278</v>
      </c>
      <c r="D62" s="95" t="s">
        <v>279</v>
      </c>
      <c r="E62" s="92"/>
      <c r="F62" s="92" t="s">
        <v>280</v>
      </c>
      <c r="G62" s="96" t="s">
        <v>132</v>
      </c>
      <c r="H62" s="95" t="s">
        <v>232</v>
      </c>
    </row>
    <row r="63" spans="1:8" ht="60" x14ac:dyDescent="0.2">
      <c r="A63" s="95">
        <v>6.4</v>
      </c>
      <c r="B63" s="92" t="s">
        <v>275</v>
      </c>
      <c r="C63" s="99" t="s">
        <v>281</v>
      </c>
      <c r="D63" s="95" t="s">
        <v>282</v>
      </c>
      <c r="E63" s="92"/>
      <c r="F63" s="95" t="s">
        <v>71</v>
      </c>
      <c r="G63" s="96" t="s">
        <v>132</v>
      </c>
      <c r="H63" s="95" t="s">
        <v>232</v>
      </c>
    </row>
    <row r="64" spans="1:8" ht="60" x14ac:dyDescent="0.2">
      <c r="A64" s="95">
        <v>6.4</v>
      </c>
      <c r="B64" s="92" t="s">
        <v>275</v>
      </c>
      <c r="C64" s="99" t="s">
        <v>283</v>
      </c>
      <c r="D64" s="95" t="s">
        <v>284</v>
      </c>
      <c r="E64" s="92"/>
      <c r="F64" s="92" t="s">
        <v>280</v>
      </c>
      <c r="G64" s="96" t="s">
        <v>132</v>
      </c>
      <c r="H64" s="95" t="s">
        <v>232</v>
      </c>
    </row>
    <row r="65" spans="1:8" ht="60" x14ac:dyDescent="0.2">
      <c r="A65" s="95">
        <v>6.4</v>
      </c>
      <c r="B65" s="92" t="s">
        <v>275</v>
      </c>
      <c r="C65" s="99" t="s">
        <v>285</v>
      </c>
      <c r="D65" s="95" t="s">
        <v>286</v>
      </c>
      <c r="E65" s="92"/>
      <c r="F65" s="95" t="s">
        <v>225</v>
      </c>
      <c r="G65" s="96" t="s">
        <v>132</v>
      </c>
      <c r="H65" s="95" t="s">
        <v>232</v>
      </c>
    </row>
    <row r="66" spans="1:8" ht="60" x14ac:dyDescent="0.2">
      <c r="A66" s="95">
        <v>6.4</v>
      </c>
      <c r="B66" s="92" t="s">
        <v>275</v>
      </c>
      <c r="C66" s="99" t="s">
        <v>287</v>
      </c>
      <c r="D66" s="95" t="s">
        <v>288</v>
      </c>
      <c r="E66" s="92"/>
      <c r="F66" s="92" t="s">
        <v>280</v>
      </c>
      <c r="G66" s="96" t="s">
        <v>132</v>
      </c>
      <c r="H66" s="95" t="s">
        <v>232</v>
      </c>
    </row>
    <row r="67" spans="1:8" ht="60" x14ac:dyDescent="0.2">
      <c r="A67" s="95">
        <v>6.4</v>
      </c>
      <c r="B67" s="92" t="s">
        <v>275</v>
      </c>
      <c r="C67" s="99" t="s">
        <v>289</v>
      </c>
      <c r="D67" s="95" t="s">
        <v>290</v>
      </c>
      <c r="E67" s="92"/>
      <c r="F67" s="95" t="s">
        <v>71</v>
      </c>
      <c r="G67" s="96" t="s">
        <v>132</v>
      </c>
      <c r="H67" s="95" t="s">
        <v>232</v>
      </c>
    </row>
    <row r="68" spans="1:8" ht="60" x14ac:dyDescent="0.2">
      <c r="A68" s="95">
        <v>6.4</v>
      </c>
      <c r="B68" s="92" t="s">
        <v>275</v>
      </c>
      <c r="C68" s="99" t="s">
        <v>291</v>
      </c>
      <c r="D68" s="95" t="s">
        <v>292</v>
      </c>
      <c r="E68" s="92"/>
      <c r="F68" s="92" t="s">
        <v>280</v>
      </c>
      <c r="G68" s="96" t="s">
        <v>132</v>
      </c>
      <c r="H68" s="95" t="s">
        <v>232</v>
      </c>
    </row>
    <row r="69" spans="1:8" ht="60" x14ac:dyDescent="0.2">
      <c r="A69" s="95">
        <v>6.4</v>
      </c>
      <c r="B69" s="92" t="s">
        <v>275</v>
      </c>
      <c r="C69" s="99" t="s">
        <v>293</v>
      </c>
      <c r="D69" s="95" t="s">
        <v>294</v>
      </c>
      <c r="E69" s="92"/>
      <c r="F69" s="95" t="s">
        <v>71</v>
      </c>
      <c r="G69" s="96" t="s">
        <v>132</v>
      </c>
      <c r="H69" s="95" t="s">
        <v>232</v>
      </c>
    </row>
    <row r="70" spans="1:8" ht="60" x14ac:dyDescent="0.2">
      <c r="A70" s="95">
        <v>6.4</v>
      </c>
      <c r="B70" s="92" t="s">
        <v>275</v>
      </c>
      <c r="C70" s="99" t="s">
        <v>295</v>
      </c>
      <c r="D70" s="95" t="s">
        <v>296</v>
      </c>
      <c r="E70" s="92"/>
      <c r="F70" s="92" t="s">
        <v>280</v>
      </c>
      <c r="G70" s="96" t="s">
        <v>132</v>
      </c>
      <c r="H70" s="95" t="s">
        <v>232</v>
      </c>
    </row>
    <row r="71" spans="1:8" ht="60" x14ac:dyDescent="0.2">
      <c r="A71" s="95">
        <v>6.4</v>
      </c>
      <c r="B71" s="92" t="s">
        <v>275</v>
      </c>
      <c r="C71" s="99" t="s">
        <v>297</v>
      </c>
      <c r="D71" s="95" t="s">
        <v>298</v>
      </c>
      <c r="E71" s="92"/>
      <c r="F71" s="95" t="s">
        <v>71</v>
      </c>
      <c r="G71" s="96" t="s">
        <v>132</v>
      </c>
      <c r="H71" s="95" t="s">
        <v>232</v>
      </c>
    </row>
    <row r="72" spans="1:8" ht="60" x14ac:dyDescent="0.2">
      <c r="A72" s="95">
        <v>6.4</v>
      </c>
      <c r="B72" s="92" t="s">
        <v>275</v>
      </c>
      <c r="C72" s="99" t="s">
        <v>299</v>
      </c>
      <c r="D72" s="95" t="s">
        <v>300</v>
      </c>
      <c r="E72" s="92"/>
      <c r="F72" s="92" t="s">
        <v>280</v>
      </c>
      <c r="G72" s="96" t="s">
        <v>132</v>
      </c>
      <c r="H72" s="95" t="s">
        <v>232</v>
      </c>
    </row>
    <row r="73" spans="1:8" ht="60" x14ac:dyDescent="0.2">
      <c r="A73" s="95">
        <v>6.4</v>
      </c>
      <c r="B73" s="92" t="s">
        <v>275</v>
      </c>
      <c r="C73" s="99" t="s">
        <v>301</v>
      </c>
      <c r="D73" s="96" t="s">
        <v>302</v>
      </c>
      <c r="E73" s="92"/>
      <c r="F73" s="95" t="s">
        <v>71</v>
      </c>
      <c r="G73" s="96" t="s">
        <v>132</v>
      </c>
      <c r="H73" s="95" t="s">
        <v>232</v>
      </c>
    </row>
    <row r="74" spans="1:8" ht="60" x14ac:dyDescent="0.2">
      <c r="A74" s="95">
        <v>6.4</v>
      </c>
      <c r="B74" s="92" t="s">
        <v>275</v>
      </c>
      <c r="C74" s="99" t="s">
        <v>303</v>
      </c>
      <c r="D74" s="95" t="s">
        <v>304</v>
      </c>
      <c r="E74" s="92"/>
      <c r="F74" s="95" t="s">
        <v>71</v>
      </c>
      <c r="G74" s="96" t="s">
        <v>132</v>
      </c>
      <c r="H74" s="95" t="s">
        <v>133</v>
      </c>
    </row>
    <row r="75" spans="1:8" ht="60" x14ac:dyDescent="0.2">
      <c r="A75" s="95">
        <v>6.4</v>
      </c>
      <c r="B75" s="92" t="s">
        <v>275</v>
      </c>
      <c r="C75" s="99" t="s">
        <v>305</v>
      </c>
      <c r="D75" s="95" t="s">
        <v>306</v>
      </c>
      <c r="E75" s="92"/>
      <c r="F75" s="92" t="s">
        <v>280</v>
      </c>
      <c r="G75" s="96" t="s">
        <v>132</v>
      </c>
      <c r="H75" s="95" t="s">
        <v>232</v>
      </c>
    </row>
    <row r="76" spans="1:8" ht="45" x14ac:dyDescent="0.2">
      <c r="A76" s="95">
        <v>6.5</v>
      </c>
      <c r="B76" s="92" t="s">
        <v>307</v>
      </c>
      <c r="C76" s="97" t="s">
        <v>308</v>
      </c>
      <c r="D76" s="94" t="s">
        <v>309</v>
      </c>
      <c r="E76" s="94" t="s">
        <v>130</v>
      </c>
      <c r="F76" s="95" t="s">
        <v>200</v>
      </c>
      <c r="G76" s="96" t="s">
        <v>132</v>
      </c>
      <c r="H76" s="95" t="s">
        <v>197</v>
      </c>
    </row>
    <row r="77" spans="1:8" ht="30" x14ac:dyDescent="0.2">
      <c r="A77" s="95">
        <v>6.5</v>
      </c>
      <c r="B77" s="92" t="s">
        <v>310</v>
      </c>
      <c r="C77" s="97" t="s">
        <v>311</v>
      </c>
      <c r="D77" s="94" t="s">
        <v>312</v>
      </c>
      <c r="E77" s="94" t="s">
        <v>130</v>
      </c>
      <c r="F77" s="95" t="s">
        <v>71</v>
      </c>
      <c r="G77" s="96" t="s">
        <v>132</v>
      </c>
      <c r="H77" s="95" t="s">
        <v>197</v>
      </c>
    </row>
    <row r="78" spans="1:8" ht="30" x14ac:dyDescent="0.2">
      <c r="A78" s="95">
        <v>6.5</v>
      </c>
      <c r="B78" s="92" t="s">
        <v>310</v>
      </c>
      <c r="C78" s="97" t="s">
        <v>313</v>
      </c>
      <c r="D78" s="94" t="s">
        <v>314</v>
      </c>
      <c r="E78" s="94" t="s">
        <v>130</v>
      </c>
      <c r="F78" s="95" t="s">
        <v>71</v>
      </c>
      <c r="G78" s="96" t="s">
        <v>132</v>
      </c>
      <c r="H78" s="95" t="s">
        <v>197</v>
      </c>
    </row>
    <row r="79" spans="1:8" ht="45" x14ac:dyDescent="0.2">
      <c r="A79" s="95">
        <v>6.5</v>
      </c>
      <c r="B79" s="92" t="s">
        <v>307</v>
      </c>
      <c r="C79" s="97" t="s">
        <v>315</v>
      </c>
      <c r="D79" s="94" t="s">
        <v>316</v>
      </c>
      <c r="E79" s="94" t="s">
        <v>130</v>
      </c>
      <c r="F79" s="95" t="s">
        <v>200</v>
      </c>
      <c r="G79" s="96" t="s">
        <v>132</v>
      </c>
      <c r="H79" s="95" t="s">
        <v>197</v>
      </c>
    </row>
    <row r="80" spans="1:8" ht="45" x14ac:dyDescent="0.2">
      <c r="A80" s="95">
        <v>6.5</v>
      </c>
      <c r="B80" s="92" t="s">
        <v>307</v>
      </c>
      <c r="C80" s="97" t="s">
        <v>317</v>
      </c>
      <c r="D80" s="94" t="s">
        <v>318</v>
      </c>
      <c r="E80" s="94" t="s">
        <v>130</v>
      </c>
      <c r="F80" s="95" t="s">
        <v>225</v>
      </c>
      <c r="G80" s="96" t="s">
        <v>132</v>
      </c>
      <c r="H80" s="95" t="s">
        <v>197</v>
      </c>
    </row>
    <row r="81" spans="1:8" ht="45" x14ac:dyDescent="0.2">
      <c r="A81" s="95">
        <v>6.5</v>
      </c>
      <c r="B81" s="92" t="s">
        <v>307</v>
      </c>
      <c r="C81" s="97" t="s">
        <v>319</v>
      </c>
      <c r="D81" s="94" t="s">
        <v>320</v>
      </c>
      <c r="E81" s="94" t="s">
        <v>130</v>
      </c>
      <c r="F81" s="95" t="s">
        <v>131</v>
      </c>
      <c r="G81" s="96" t="s">
        <v>132</v>
      </c>
      <c r="H81" s="95" t="s">
        <v>197</v>
      </c>
    </row>
    <row r="82" spans="1:8" ht="45" x14ac:dyDescent="0.2">
      <c r="A82" s="95">
        <v>6.5</v>
      </c>
      <c r="B82" s="92" t="s">
        <v>307</v>
      </c>
      <c r="C82" s="97" t="s">
        <v>321</v>
      </c>
      <c r="D82" s="94" t="s">
        <v>322</v>
      </c>
      <c r="E82" s="94" t="s">
        <v>130</v>
      </c>
      <c r="F82" s="95" t="s">
        <v>131</v>
      </c>
      <c r="G82" s="96" t="s">
        <v>132</v>
      </c>
      <c r="H82" s="95" t="s">
        <v>197</v>
      </c>
    </row>
    <row r="83" spans="1:8" ht="30" x14ac:dyDescent="0.2">
      <c r="A83" s="95">
        <v>6.6</v>
      </c>
      <c r="B83" s="92" t="s">
        <v>323</v>
      </c>
      <c r="C83" s="97" t="s">
        <v>324</v>
      </c>
      <c r="D83" s="94" t="s">
        <v>323</v>
      </c>
      <c r="E83" s="94" t="s">
        <v>130</v>
      </c>
      <c r="F83" s="95" t="s">
        <v>131</v>
      </c>
      <c r="G83" s="96" t="s">
        <v>132</v>
      </c>
      <c r="H83" s="95" t="s">
        <v>232</v>
      </c>
    </row>
    <row r="84" spans="1:8" ht="30" x14ac:dyDescent="0.2">
      <c r="A84" s="95">
        <v>6.7</v>
      </c>
      <c r="B84" s="92" t="s">
        <v>325</v>
      </c>
      <c r="C84" s="97" t="s">
        <v>326</v>
      </c>
      <c r="D84" s="94" t="s">
        <v>325</v>
      </c>
      <c r="E84" s="94" t="s">
        <v>130</v>
      </c>
      <c r="F84" s="95" t="s">
        <v>131</v>
      </c>
      <c r="G84" s="96" t="s">
        <v>132</v>
      </c>
      <c r="H84" s="95" t="s">
        <v>232</v>
      </c>
    </row>
    <row r="85" spans="1:8" ht="30" x14ac:dyDescent="0.2">
      <c r="A85" s="95">
        <v>6.8</v>
      </c>
      <c r="B85" s="92" t="s">
        <v>327</v>
      </c>
      <c r="C85" s="97" t="s">
        <v>328</v>
      </c>
      <c r="D85" s="95" t="s">
        <v>327</v>
      </c>
      <c r="E85" s="94" t="s">
        <v>130</v>
      </c>
      <c r="F85" s="95" t="s">
        <v>131</v>
      </c>
      <c r="G85" s="96" t="s">
        <v>132</v>
      </c>
      <c r="H85" s="95" t="s">
        <v>232</v>
      </c>
    </row>
    <row r="86" spans="1:8" x14ac:dyDescent="0.2">
      <c r="A86" s="95">
        <v>7.1</v>
      </c>
      <c r="B86" s="92" t="s">
        <v>329</v>
      </c>
      <c r="C86" s="97" t="s">
        <v>330</v>
      </c>
      <c r="D86" s="94" t="s">
        <v>331</v>
      </c>
      <c r="E86" s="94" t="s">
        <v>130</v>
      </c>
      <c r="F86" s="95" t="s">
        <v>71</v>
      </c>
      <c r="G86" s="96" t="s">
        <v>132</v>
      </c>
      <c r="H86" s="95" t="s">
        <v>133</v>
      </c>
    </row>
    <row r="87" spans="1:8" ht="30" x14ac:dyDescent="0.2">
      <c r="A87" s="95">
        <v>7.1</v>
      </c>
      <c r="B87" s="92" t="s">
        <v>329</v>
      </c>
      <c r="C87" s="97" t="s">
        <v>332</v>
      </c>
      <c r="D87" s="95" t="s">
        <v>333</v>
      </c>
      <c r="E87" s="95" t="s">
        <v>334</v>
      </c>
      <c r="F87" s="95" t="s">
        <v>131</v>
      </c>
      <c r="G87" s="96" t="s">
        <v>335</v>
      </c>
      <c r="H87" s="95" t="s">
        <v>133</v>
      </c>
    </row>
    <row r="88" spans="1:8" ht="30" x14ac:dyDescent="0.2">
      <c r="A88" s="95">
        <v>7.1</v>
      </c>
      <c r="B88" s="92" t="s">
        <v>329</v>
      </c>
      <c r="C88" s="97" t="s">
        <v>336</v>
      </c>
      <c r="D88" s="95" t="s">
        <v>337</v>
      </c>
      <c r="E88" s="95" t="s">
        <v>334</v>
      </c>
      <c r="F88" s="95" t="s">
        <v>131</v>
      </c>
      <c r="G88" s="96" t="s">
        <v>335</v>
      </c>
      <c r="H88" s="95" t="s">
        <v>133</v>
      </c>
    </row>
    <row r="89" spans="1:8" ht="30" x14ac:dyDescent="0.2">
      <c r="A89" s="95">
        <v>7.1</v>
      </c>
      <c r="B89" s="92" t="s">
        <v>329</v>
      </c>
      <c r="C89" s="97" t="s">
        <v>338</v>
      </c>
      <c r="D89" s="95" t="s">
        <v>339</v>
      </c>
      <c r="E89" s="95" t="s">
        <v>334</v>
      </c>
      <c r="F89" s="95" t="s">
        <v>131</v>
      </c>
      <c r="G89" s="96" t="s">
        <v>335</v>
      </c>
      <c r="H89" s="95" t="s">
        <v>133</v>
      </c>
    </row>
    <row r="90" spans="1:8" ht="30" x14ac:dyDescent="0.2">
      <c r="A90" s="95">
        <v>7.1</v>
      </c>
      <c r="B90" s="92" t="s">
        <v>329</v>
      </c>
      <c r="C90" s="97" t="s">
        <v>340</v>
      </c>
      <c r="D90" s="95" t="s">
        <v>341</v>
      </c>
      <c r="E90" s="95" t="s">
        <v>334</v>
      </c>
      <c r="F90" s="95" t="s">
        <v>131</v>
      </c>
      <c r="G90" s="96" t="s">
        <v>335</v>
      </c>
      <c r="H90" s="95" t="s">
        <v>133</v>
      </c>
    </row>
    <row r="91" spans="1:8" ht="45" x14ac:dyDescent="0.2">
      <c r="A91" s="95">
        <v>7.1</v>
      </c>
      <c r="B91" s="92" t="s">
        <v>329</v>
      </c>
      <c r="C91" s="97" t="s">
        <v>342</v>
      </c>
      <c r="D91" s="95" t="s">
        <v>343</v>
      </c>
      <c r="E91" s="95" t="s">
        <v>334</v>
      </c>
      <c r="F91" s="95" t="s">
        <v>131</v>
      </c>
      <c r="G91" s="96" t="s">
        <v>335</v>
      </c>
      <c r="H91" s="95" t="s">
        <v>133</v>
      </c>
    </row>
    <row r="92" spans="1:8" ht="30" x14ac:dyDescent="0.2">
      <c r="A92" s="95">
        <v>7.1</v>
      </c>
      <c r="B92" s="92" t="s">
        <v>329</v>
      </c>
      <c r="C92" s="97" t="s">
        <v>344</v>
      </c>
      <c r="D92" s="95" t="s">
        <v>345</v>
      </c>
      <c r="E92" s="95" t="s">
        <v>334</v>
      </c>
      <c r="F92" s="95" t="s">
        <v>131</v>
      </c>
      <c r="G92" s="96" t="s">
        <v>335</v>
      </c>
      <c r="H92" s="95" t="s">
        <v>133</v>
      </c>
    </row>
    <row r="93" spans="1:8" ht="45" x14ac:dyDescent="0.2">
      <c r="A93" s="95">
        <v>7.1</v>
      </c>
      <c r="B93" s="92" t="s">
        <v>329</v>
      </c>
      <c r="C93" s="97" t="s">
        <v>346</v>
      </c>
      <c r="D93" s="95" t="s">
        <v>347</v>
      </c>
      <c r="E93" s="95" t="s">
        <v>334</v>
      </c>
      <c r="F93" s="95" t="s">
        <v>131</v>
      </c>
      <c r="G93" s="96" t="s">
        <v>335</v>
      </c>
      <c r="H93" s="95" t="s">
        <v>133</v>
      </c>
    </row>
    <row r="94" spans="1:8" ht="30" x14ac:dyDescent="0.2">
      <c r="A94" s="95">
        <v>7.1</v>
      </c>
      <c r="B94" s="92" t="s">
        <v>329</v>
      </c>
      <c r="C94" s="97" t="s">
        <v>348</v>
      </c>
      <c r="D94" s="95" t="s">
        <v>349</v>
      </c>
      <c r="E94" s="95" t="s">
        <v>334</v>
      </c>
      <c r="F94" s="95" t="s">
        <v>131</v>
      </c>
      <c r="G94" s="96" t="s">
        <v>335</v>
      </c>
      <c r="H94" s="95" t="s">
        <v>133</v>
      </c>
    </row>
    <row r="95" spans="1:8" x14ac:dyDescent="0.2">
      <c r="A95" s="95">
        <v>7.1</v>
      </c>
      <c r="B95" s="92" t="s">
        <v>329</v>
      </c>
      <c r="C95" s="97" t="s">
        <v>350</v>
      </c>
      <c r="D95" s="94" t="s">
        <v>351</v>
      </c>
      <c r="E95" s="94" t="s">
        <v>130</v>
      </c>
      <c r="F95" s="95" t="s">
        <v>71</v>
      </c>
      <c r="G95" s="96" t="s">
        <v>132</v>
      </c>
      <c r="H95" s="95" t="s">
        <v>232</v>
      </c>
    </row>
    <row r="96" spans="1:8" ht="30" x14ac:dyDescent="0.2">
      <c r="A96" s="95">
        <v>7.1</v>
      </c>
      <c r="B96" s="92" t="s">
        <v>329</v>
      </c>
      <c r="C96" s="97" t="s">
        <v>352</v>
      </c>
      <c r="D96" s="94" t="s">
        <v>353</v>
      </c>
      <c r="E96" s="94" t="s">
        <v>130</v>
      </c>
      <c r="F96" s="95" t="s">
        <v>71</v>
      </c>
      <c r="G96" s="96" t="s">
        <v>132</v>
      </c>
      <c r="H96" s="95" t="s">
        <v>133</v>
      </c>
    </row>
    <row r="97" spans="1:8" ht="45" x14ac:dyDescent="0.2">
      <c r="A97" s="95">
        <v>7.2</v>
      </c>
      <c r="B97" s="92" t="s">
        <v>354</v>
      </c>
      <c r="C97" s="97" t="s">
        <v>355</v>
      </c>
      <c r="D97" s="94" t="s">
        <v>356</v>
      </c>
      <c r="E97" s="94" t="s">
        <v>130</v>
      </c>
      <c r="F97" s="95" t="s">
        <v>131</v>
      </c>
      <c r="G97" s="96" t="s">
        <v>132</v>
      </c>
      <c r="H97" s="95" t="s">
        <v>133</v>
      </c>
    </row>
    <row r="98" spans="1:8" ht="60" x14ac:dyDescent="0.2">
      <c r="A98" s="95">
        <v>7.3</v>
      </c>
      <c r="B98" s="92" t="s">
        <v>329</v>
      </c>
      <c r="C98" s="97" t="s">
        <v>357</v>
      </c>
      <c r="D98" s="95" t="s">
        <v>358</v>
      </c>
      <c r="E98" s="95" t="s">
        <v>359</v>
      </c>
      <c r="F98" s="95" t="s">
        <v>131</v>
      </c>
      <c r="G98" s="96" t="s">
        <v>360</v>
      </c>
      <c r="H98" s="95" t="s">
        <v>232</v>
      </c>
    </row>
    <row r="99" spans="1:8" ht="45" x14ac:dyDescent="0.2">
      <c r="A99" s="95">
        <v>7.3</v>
      </c>
      <c r="B99" s="92" t="s">
        <v>329</v>
      </c>
      <c r="C99" s="97" t="s">
        <v>361</v>
      </c>
      <c r="D99" s="95" t="s">
        <v>362</v>
      </c>
      <c r="E99" s="94" t="s">
        <v>130</v>
      </c>
      <c r="F99" s="95" t="s">
        <v>200</v>
      </c>
      <c r="G99" s="96" t="s">
        <v>132</v>
      </c>
      <c r="H99" s="95" t="s">
        <v>232</v>
      </c>
    </row>
    <row r="100" spans="1:8" ht="45" x14ac:dyDescent="0.2">
      <c r="A100" s="95">
        <v>7.3</v>
      </c>
      <c r="B100" s="92" t="s">
        <v>329</v>
      </c>
      <c r="C100" s="97" t="s">
        <v>363</v>
      </c>
      <c r="D100" s="95" t="s">
        <v>364</v>
      </c>
      <c r="E100" s="95" t="s">
        <v>213</v>
      </c>
      <c r="F100" s="95" t="s">
        <v>131</v>
      </c>
      <c r="G100" s="96" t="s">
        <v>365</v>
      </c>
      <c r="H100" s="95" t="s">
        <v>232</v>
      </c>
    </row>
    <row r="101" spans="1:8" ht="60" x14ac:dyDescent="0.2">
      <c r="A101" s="95">
        <v>7.3</v>
      </c>
      <c r="B101" s="92" t="s">
        <v>329</v>
      </c>
      <c r="C101" s="97" t="s">
        <v>366</v>
      </c>
      <c r="D101" s="95" t="s">
        <v>367</v>
      </c>
      <c r="E101" s="95" t="s">
        <v>359</v>
      </c>
      <c r="F101" s="95" t="s">
        <v>131</v>
      </c>
      <c r="G101" s="96" t="s">
        <v>360</v>
      </c>
      <c r="H101" s="95" t="s">
        <v>232</v>
      </c>
    </row>
    <row r="102" spans="1:8" ht="60" x14ac:dyDescent="0.2">
      <c r="A102" s="95">
        <v>7.3</v>
      </c>
      <c r="B102" s="92" t="s">
        <v>329</v>
      </c>
      <c r="C102" s="97" t="s">
        <v>368</v>
      </c>
      <c r="D102" s="95" t="s">
        <v>369</v>
      </c>
      <c r="E102" s="95" t="s">
        <v>359</v>
      </c>
      <c r="F102" s="95" t="s">
        <v>131</v>
      </c>
      <c r="G102" s="96" t="s">
        <v>360</v>
      </c>
      <c r="H102" s="95" t="s">
        <v>232</v>
      </c>
    </row>
    <row r="103" spans="1:8" ht="45" x14ac:dyDescent="0.2">
      <c r="A103" s="95">
        <v>7.3</v>
      </c>
      <c r="B103" s="92" t="s">
        <v>329</v>
      </c>
      <c r="C103" s="97" t="s">
        <v>370</v>
      </c>
      <c r="D103" s="95" t="s">
        <v>371</v>
      </c>
      <c r="E103" s="95" t="s">
        <v>372</v>
      </c>
      <c r="F103" s="95" t="s">
        <v>200</v>
      </c>
      <c r="G103" s="96" t="s">
        <v>373</v>
      </c>
      <c r="H103" s="95" t="s">
        <v>232</v>
      </c>
    </row>
    <row r="104" spans="1:8" ht="45" x14ac:dyDescent="0.2">
      <c r="A104" s="95">
        <v>7.3</v>
      </c>
      <c r="B104" s="92" t="s">
        <v>329</v>
      </c>
      <c r="C104" s="97" t="s">
        <v>374</v>
      </c>
      <c r="D104" s="95" t="s">
        <v>375</v>
      </c>
      <c r="E104" s="95" t="s">
        <v>213</v>
      </c>
      <c r="F104" s="95" t="s">
        <v>131</v>
      </c>
      <c r="G104" s="96" t="s">
        <v>365</v>
      </c>
      <c r="H104" s="95" t="s">
        <v>232</v>
      </c>
    </row>
    <row r="105" spans="1:8" ht="30" x14ac:dyDescent="0.2">
      <c r="A105" s="95">
        <v>12.1</v>
      </c>
      <c r="B105" s="92" t="s">
        <v>376</v>
      </c>
      <c r="C105" s="97" t="s">
        <v>377</v>
      </c>
      <c r="D105" s="94" t="s">
        <v>378</v>
      </c>
      <c r="E105" s="94" t="s">
        <v>130</v>
      </c>
      <c r="F105" s="95" t="s">
        <v>225</v>
      </c>
      <c r="G105" s="96" t="s">
        <v>132</v>
      </c>
      <c r="H105" s="95" t="s">
        <v>232</v>
      </c>
    </row>
    <row r="106" spans="1:8" ht="30" x14ac:dyDescent="0.2">
      <c r="A106" s="95">
        <v>12.1</v>
      </c>
      <c r="B106" s="92" t="s">
        <v>376</v>
      </c>
      <c r="C106" s="97" t="s">
        <v>379</v>
      </c>
      <c r="D106" s="94" t="s">
        <v>380</v>
      </c>
      <c r="E106" s="94" t="s">
        <v>130</v>
      </c>
      <c r="F106" s="95" t="s">
        <v>225</v>
      </c>
      <c r="G106" s="96" t="s">
        <v>132</v>
      </c>
      <c r="H106" s="95" t="s">
        <v>232</v>
      </c>
    </row>
    <row r="107" spans="1:8" ht="30" x14ac:dyDescent="0.2">
      <c r="A107" s="95">
        <v>12.1</v>
      </c>
      <c r="B107" s="92" t="s">
        <v>376</v>
      </c>
      <c r="C107" s="97" t="s">
        <v>381</v>
      </c>
      <c r="D107" s="94" t="s">
        <v>382</v>
      </c>
      <c r="E107" s="94" t="s">
        <v>130</v>
      </c>
      <c r="F107" s="95" t="s">
        <v>225</v>
      </c>
      <c r="G107" s="96" t="s">
        <v>132</v>
      </c>
      <c r="H107" s="95" t="s">
        <v>232</v>
      </c>
    </row>
    <row r="108" spans="1:8" ht="30" x14ac:dyDescent="0.2">
      <c r="A108" s="95">
        <v>12.2</v>
      </c>
      <c r="B108" s="92" t="s">
        <v>383</v>
      </c>
      <c r="C108" s="97" t="s">
        <v>384</v>
      </c>
      <c r="D108" s="94" t="s">
        <v>385</v>
      </c>
      <c r="E108" s="94" t="s">
        <v>130</v>
      </c>
      <c r="F108" s="95" t="s">
        <v>225</v>
      </c>
      <c r="G108" s="96" t="s">
        <v>132</v>
      </c>
      <c r="H108" s="95" t="s">
        <v>232</v>
      </c>
    </row>
    <row r="109" spans="1:8" ht="30" x14ac:dyDescent="0.2">
      <c r="A109" s="95">
        <v>12.2</v>
      </c>
      <c r="B109" s="92" t="s">
        <v>383</v>
      </c>
      <c r="C109" s="97" t="s">
        <v>386</v>
      </c>
      <c r="D109" s="94" t="s">
        <v>387</v>
      </c>
      <c r="E109" s="94" t="s">
        <v>130</v>
      </c>
      <c r="F109" s="95" t="s">
        <v>225</v>
      </c>
      <c r="G109" s="96" t="s">
        <v>132</v>
      </c>
      <c r="H109" s="95" t="s">
        <v>232</v>
      </c>
    </row>
    <row r="110" spans="1:8" ht="30" x14ac:dyDescent="0.2">
      <c r="A110" s="95">
        <v>12.2</v>
      </c>
      <c r="B110" s="92" t="s">
        <v>383</v>
      </c>
      <c r="C110" s="97" t="s">
        <v>388</v>
      </c>
      <c r="D110" s="94" t="s">
        <v>389</v>
      </c>
      <c r="E110" s="94" t="s">
        <v>130</v>
      </c>
      <c r="F110" s="95" t="s">
        <v>225</v>
      </c>
      <c r="G110" s="96" t="s">
        <v>132</v>
      </c>
      <c r="H110" s="95" t="s">
        <v>232</v>
      </c>
    </row>
    <row r="111" spans="1:8" x14ac:dyDescent="0.2">
      <c r="A111" s="95">
        <v>13.1</v>
      </c>
      <c r="B111" s="92" t="s">
        <v>390</v>
      </c>
      <c r="C111" s="97" t="s">
        <v>391</v>
      </c>
      <c r="D111" s="95" t="s">
        <v>392</v>
      </c>
      <c r="E111" s="94" t="s">
        <v>130</v>
      </c>
      <c r="F111" s="95" t="s">
        <v>71</v>
      </c>
      <c r="G111" s="96" t="s">
        <v>132</v>
      </c>
      <c r="H111" s="95" t="s">
        <v>393</v>
      </c>
    </row>
    <row r="112" spans="1:8" x14ac:dyDescent="0.2">
      <c r="A112" s="95">
        <v>13.1</v>
      </c>
      <c r="B112" s="92" t="s">
        <v>390</v>
      </c>
      <c r="C112" s="97" t="s">
        <v>394</v>
      </c>
      <c r="D112" s="95" t="s">
        <v>395</v>
      </c>
      <c r="E112" s="94" t="s">
        <v>130</v>
      </c>
      <c r="F112" s="95" t="s">
        <v>71</v>
      </c>
      <c r="G112" s="96" t="s">
        <v>132</v>
      </c>
      <c r="H112" s="95" t="s">
        <v>393</v>
      </c>
    </row>
    <row r="113" spans="1:8" x14ac:dyDescent="0.2">
      <c r="A113" s="95">
        <v>13.1</v>
      </c>
      <c r="B113" s="92" t="s">
        <v>390</v>
      </c>
      <c r="C113" s="97" t="s">
        <v>396</v>
      </c>
      <c r="D113" s="95" t="s">
        <v>397</v>
      </c>
      <c r="E113" s="94" t="s">
        <v>130</v>
      </c>
      <c r="F113" s="95" t="s">
        <v>71</v>
      </c>
      <c r="G113" s="96" t="s">
        <v>132</v>
      </c>
      <c r="H113" s="95" t="s">
        <v>393</v>
      </c>
    </row>
    <row r="114" spans="1:8" x14ac:dyDescent="0.2">
      <c r="A114" s="95">
        <v>13.1</v>
      </c>
      <c r="B114" s="92" t="s">
        <v>390</v>
      </c>
      <c r="C114" s="97" t="s">
        <v>398</v>
      </c>
      <c r="D114" s="95" t="s">
        <v>399</v>
      </c>
      <c r="E114" s="94" t="s">
        <v>400</v>
      </c>
      <c r="F114" s="95" t="s">
        <v>71</v>
      </c>
      <c r="G114" s="96" t="s">
        <v>132</v>
      </c>
      <c r="H114" s="95" t="s">
        <v>219</v>
      </c>
    </row>
    <row r="115" spans="1:8" ht="30" x14ac:dyDescent="0.2">
      <c r="A115" s="95">
        <v>13.1</v>
      </c>
      <c r="B115" s="92" t="s">
        <v>390</v>
      </c>
      <c r="C115" s="97" t="s">
        <v>401</v>
      </c>
      <c r="D115" s="95" t="s">
        <v>402</v>
      </c>
      <c r="E115" s="94" t="s">
        <v>400</v>
      </c>
      <c r="F115" s="95" t="s">
        <v>71</v>
      </c>
      <c r="G115" s="96" t="s">
        <v>132</v>
      </c>
      <c r="H115" s="95" t="s">
        <v>219</v>
      </c>
    </row>
    <row r="116" spans="1:8" ht="45" x14ac:dyDescent="0.2">
      <c r="A116" s="95">
        <v>14.1</v>
      </c>
      <c r="B116" s="92" t="s">
        <v>403</v>
      </c>
      <c r="C116" s="97" t="s">
        <v>404</v>
      </c>
      <c r="D116" s="94" t="s">
        <v>405</v>
      </c>
      <c r="E116" s="94" t="s">
        <v>130</v>
      </c>
      <c r="F116" s="95" t="s">
        <v>225</v>
      </c>
      <c r="G116" s="96" t="s">
        <v>132</v>
      </c>
      <c r="H116" s="95" t="s">
        <v>133</v>
      </c>
    </row>
    <row r="117" spans="1:8" ht="45" x14ac:dyDescent="0.2">
      <c r="A117" s="95">
        <v>14.1</v>
      </c>
      <c r="B117" s="92" t="s">
        <v>403</v>
      </c>
      <c r="C117" s="97" t="s">
        <v>406</v>
      </c>
      <c r="D117" s="94" t="s">
        <v>407</v>
      </c>
      <c r="E117" s="94" t="s">
        <v>130</v>
      </c>
      <c r="F117" s="95" t="s">
        <v>225</v>
      </c>
      <c r="G117" s="96" t="s">
        <v>132</v>
      </c>
      <c r="H117" s="95" t="s">
        <v>133</v>
      </c>
    </row>
    <row r="118" spans="1:8" ht="45" x14ac:dyDescent="0.2">
      <c r="A118" s="95">
        <v>14.1</v>
      </c>
      <c r="B118" s="92" t="s">
        <v>403</v>
      </c>
      <c r="C118" s="97" t="s">
        <v>408</v>
      </c>
      <c r="D118" s="94" t="s">
        <v>409</v>
      </c>
      <c r="E118" s="94" t="s">
        <v>130</v>
      </c>
      <c r="F118" s="95" t="s">
        <v>225</v>
      </c>
      <c r="G118" s="96" t="s">
        <v>132</v>
      </c>
      <c r="H118" s="95" t="s">
        <v>133</v>
      </c>
    </row>
    <row r="119" spans="1:8" ht="45" x14ac:dyDescent="0.2">
      <c r="A119" s="95">
        <v>14.1</v>
      </c>
      <c r="B119" s="92" t="s">
        <v>403</v>
      </c>
      <c r="C119" s="97" t="s">
        <v>410</v>
      </c>
      <c r="D119" s="94" t="s">
        <v>411</v>
      </c>
      <c r="E119" s="94" t="s">
        <v>130</v>
      </c>
      <c r="F119" s="95" t="s">
        <v>225</v>
      </c>
      <c r="G119" s="96" t="s">
        <v>132</v>
      </c>
      <c r="H119" s="95" t="s">
        <v>133</v>
      </c>
    </row>
    <row r="120" spans="1:8" ht="30" x14ac:dyDescent="0.2">
      <c r="A120" s="95">
        <v>15.1</v>
      </c>
      <c r="B120" s="92" t="s">
        <v>412</v>
      </c>
      <c r="C120" s="97" t="s">
        <v>413</v>
      </c>
      <c r="D120" s="94" t="s">
        <v>414</v>
      </c>
      <c r="E120" s="94" t="s">
        <v>130</v>
      </c>
      <c r="F120" s="95" t="s">
        <v>131</v>
      </c>
      <c r="G120" s="96" t="s">
        <v>132</v>
      </c>
      <c r="H120" s="95" t="s">
        <v>415</v>
      </c>
    </row>
    <row r="121" spans="1:8" ht="30" x14ac:dyDescent="0.2">
      <c r="A121" s="95">
        <v>15.1</v>
      </c>
      <c r="B121" s="92" t="s">
        <v>412</v>
      </c>
      <c r="C121" s="97" t="s">
        <v>416</v>
      </c>
      <c r="D121" s="94" t="s">
        <v>417</v>
      </c>
      <c r="E121" s="94" t="s">
        <v>130</v>
      </c>
      <c r="F121" s="95" t="s">
        <v>131</v>
      </c>
      <c r="G121" s="96" t="s">
        <v>132</v>
      </c>
      <c r="H121" s="95" t="s">
        <v>415</v>
      </c>
    </row>
    <row r="122" spans="1:8" ht="30" x14ac:dyDescent="0.2">
      <c r="A122" s="95">
        <v>15.2</v>
      </c>
      <c r="B122" s="92" t="s">
        <v>418</v>
      </c>
      <c r="C122" s="97" t="s">
        <v>419</v>
      </c>
      <c r="D122" s="94" t="s">
        <v>420</v>
      </c>
      <c r="E122" s="94" t="s">
        <v>130</v>
      </c>
      <c r="F122" s="95" t="s">
        <v>131</v>
      </c>
      <c r="G122" s="96" t="s">
        <v>132</v>
      </c>
      <c r="H122" s="95" t="s">
        <v>415</v>
      </c>
    </row>
    <row r="123" spans="1:8" ht="30" x14ac:dyDescent="0.2">
      <c r="A123" s="95">
        <v>15.2</v>
      </c>
      <c r="B123" s="92" t="s">
        <v>418</v>
      </c>
      <c r="C123" s="97" t="s">
        <v>421</v>
      </c>
      <c r="D123" s="94" t="s">
        <v>422</v>
      </c>
      <c r="E123" s="94" t="s">
        <v>130</v>
      </c>
      <c r="F123" s="95" t="s">
        <v>131</v>
      </c>
      <c r="G123" s="96" t="s">
        <v>132</v>
      </c>
      <c r="H123" s="95" t="s">
        <v>415</v>
      </c>
    </row>
    <row r="124" spans="1:8" ht="30" x14ac:dyDescent="0.2">
      <c r="A124" s="95">
        <v>15.2</v>
      </c>
      <c r="B124" s="92" t="s">
        <v>418</v>
      </c>
      <c r="C124" s="97" t="s">
        <v>423</v>
      </c>
      <c r="D124" s="94" t="s">
        <v>424</v>
      </c>
      <c r="E124" s="94" t="s">
        <v>130</v>
      </c>
      <c r="F124" s="95" t="s">
        <v>131</v>
      </c>
      <c r="G124" s="96" t="s">
        <v>132</v>
      </c>
      <c r="H124" s="95" t="s">
        <v>415</v>
      </c>
    </row>
    <row r="125" spans="1:8" ht="30" x14ac:dyDescent="0.2">
      <c r="A125" s="95">
        <v>15.2</v>
      </c>
      <c r="B125" s="92" t="s">
        <v>418</v>
      </c>
      <c r="C125" s="97" t="s">
        <v>425</v>
      </c>
      <c r="D125" s="94" t="s">
        <v>426</v>
      </c>
      <c r="E125" s="94" t="s">
        <v>130</v>
      </c>
      <c r="F125" s="95" t="s">
        <v>131</v>
      </c>
      <c r="G125" s="96" t="s">
        <v>132</v>
      </c>
      <c r="H125" s="95" t="s">
        <v>415</v>
      </c>
    </row>
    <row r="126" spans="1:8" ht="30" x14ac:dyDescent="0.2">
      <c r="A126" s="95">
        <v>15.2</v>
      </c>
      <c r="B126" s="92" t="s">
        <v>418</v>
      </c>
      <c r="C126" s="97" t="s">
        <v>427</v>
      </c>
      <c r="D126" s="94" t="s">
        <v>428</v>
      </c>
      <c r="E126" s="94" t="s">
        <v>130</v>
      </c>
      <c r="F126" s="95" t="s">
        <v>131</v>
      </c>
      <c r="G126" s="96" t="s">
        <v>132</v>
      </c>
      <c r="H126" s="95" t="s">
        <v>415</v>
      </c>
    </row>
    <row r="127" spans="1:8" x14ac:dyDescent="0.2">
      <c r="A127" s="95">
        <v>15.2</v>
      </c>
      <c r="B127" s="92" t="s">
        <v>418</v>
      </c>
      <c r="C127" s="97" t="s">
        <v>429</v>
      </c>
      <c r="D127" s="94" t="s">
        <v>430</v>
      </c>
      <c r="E127" s="94" t="s">
        <v>130</v>
      </c>
      <c r="F127" s="95" t="s">
        <v>71</v>
      </c>
      <c r="G127" s="96" t="s">
        <v>132</v>
      </c>
      <c r="H127" s="95" t="s">
        <v>415</v>
      </c>
    </row>
    <row r="128" spans="1:8" x14ac:dyDescent="0.2">
      <c r="A128" s="95">
        <v>15.2</v>
      </c>
      <c r="B128" s="92" t="s">
        <v>418</v>
      </c>
      <c r="C128" s="97" t="s">
        <v>431</v>
      </c>
      <c r="D128" s="94" t="s">
        <v>432</v>
      </c>
      <c r="E128" s="94" t="s">
        <v>130</v>
      </c>
      <c r="F128" s="95" t="s">
        <v>71</v>
      </c>
      <c r="G128" s="96" t="s">
        <v>132</v>
      </c>
      <c r="H128" s="95" t="s">
        <v>415</v>
      </c>
    </row>
    <row r="129" spans="1:8" x14ac:dyDescent="0.2">
      <c r="A129" s="95">
        <v>15.3</v>
      </c>
      <c r="B129" s="92" t="s">
        <v>433</v>
      </c>
      <c r="C129" s="97" t="s">
        <v>434</v>
      </c>
      <c r="D129" s="94" t="s">
        <v>435</v>
      </c>
      <c r="E129" s="94" t="s">
        <v>130</v>
      </c>
      <c r="F129" s="95" t="s">
        <v>225</v>
      </c>
      <c r="G129" s="96" t="s">
        <v>132</v>
      </c>
      <c r="H129" s="95" t="s">
        <v>415</v>
      </c>
    </row>
    <row r="130" spans="1:8" ht="30" x14ac:dyDescent="0.2">
      <c r="A130" s="95">
        <v>15.3</v>
      </c>
      <c r="B130" s="92" t="s">
        <v>433</v>
      </c>
      <c r="C130" s="97" t="s">
        <v>436</v>
      </c>
      <c r="D130" s="94" t="s">
        <v>437</v>
      </c>
      <c r="E130" s="94" t="s">
        <v>130</v>
      </c>
      <c r="F130" s="95" t="s">
        <v>225</v>
      </c>
      <c r="G130" s="96" t="s">
        <v>132</v>
      </c>
      <c r="H130" s="95" t="s">
        <v>415</v>
      </c>
    </row>
    <row r="131" spans="1:8" ht="60" x14ac:dyDescent="0.2">
      <c r="A131" s="95">
        <v>16.100000000000001</v>
      </c>
      <c r="B131" s="92" t="s">
        <v>438</v>
      </c>
      <c r="C131" s="97" t="s">
        <v>439</v>
      </c>
      <c r="D131" s="94" t="s">
        <v>440</v>
      </c>
      <c r="E131" s="94" t="s">
        <v>130</v>
      </c>
      <c r="F131" s="95" t="s">
        <v>131</v>
      </c>
      <c r="G131" s="96" t="s">
        <v>132</v>
      </c>
      <c r="H131" s="95" t="s">
        <v>133</v>
      </c>
    </row>
    <row r="132" spans="1:8" ht="60" x14ac:dyDescent="0.2">
      <c r="A132" s="95">
        <v>16.100000000000001</v>
      </c>
      <c r="B132" s="92" t="s">
        <v>438</v>
      </c>
      <c r="C132" s="97" t="s">
        <v>441</v>
      </c>
      <c r="D132" s="94" t="s">
        <v>442</v>
      </c>
      <c r="E132" s="94" t="s">
        <v>130</v>
      </c>
      <c r="F132" s="95" t="s">
        <v>131</v>
      </c>
      <c r="G132" s="96" t="s">
        <v>132</v>
      </c>
      <c r="H132" s="95" t="s">
        <v>133</v>
      </c>
    </row>
    <row r="133" spans="1:8" ht="30" x14ac:dyDescent="0.2">
      <c r="A133" s="95">
        <v>16.2</v>
      </c>
      <c r="B133" s="92" t="s">
        <v>443</v>
      </c>
      <c r="C133" s="97" t="s">
        <v>444</v>
      </c>
      <c r="D133" s="95" t="s">
        <v>445</v>
      </c>
      <c r="E133" s="94" t="s">
        <v>130</v>
      </c>
      <c r="F133" s="95" t="s">
        <v>225</v>
      </c>
      <c r="G133" s="96" t="s">
        <v>132</v>
      </c>
      <c r="H133" s="95" t="s">
        <v>133</v>
      </c>
    </row>
    <row r="134" spans="1:8" ht="30" x14ac:dyDescent="0.2">
      <c r="A134" s="95">
        <v>16.2</v>
      </c>
      <c r="B134" s="92" t="s">
        <v>443</v>
      </c>
      <c r="C134" s="97" t="s">
        <v>446</v>
      </c>
      <c r="D134" s="95" t="s">
        <v>447</v>
      </c>
      <c r="E134" s="94" t="s">
        <v>130</v>
      </c>
      <c r="F134" s="95" t="s">
        <v>225</v>
      </c>
      <c r="G134" s="96" t="s">
        <v>132</v>
      </c>
      <c r="H134" s="95" t="s">
        <v>133</v>
      </c>
    </row>
    <row r="135" spans="1:8" ht="30" x14ac:dyDescent="0.2">
      <c r="A135" s="95">
        <v>16.2</v>
      </c>
      <c r="B135" s="92" t="s">
        <v>443</v>
      </c>
      <c r="C135" s="97" t="s">
        <v>448</v>
      </c>
      <c r="D135" s="95" t="s">
        <v>449</v>
      </c>
      <c r="E135" s="94" t="s">
        <v>130</v>
      </c>
      <c r="F135" s="95" t="s">
        <v>225</v>
      </c>
      <c r="G135" s="96" t="s">
        <v>132</v>
      </c>
      <c r="H135" s="95" t="s">
        <v>133</v>
      </c>
    </row>
    <row r="136" spans="1:8" ht="30" x14ac:dyDescent="0.2">
      <c r="A136" s="95">
        <v>16.2</v>
      </c>
      <c r="B136" s="92" t="s">
        <v>443</v>
      </c>
      <c r="C136" s="97" t="s">
        <v>450</v>
      </c>
      <c r="D136" s="95" t="s">
        <v>451</v>
      </c>
      <c r="E136" s="94" t="s">
        <v>130</v>
      </c>
      <c r="F136" s="95" t="s">
        <v>225</v>
      </c>
      <c r="G136" s="96" t="s">
        <v>132</v>
      </c>
      <c r="H136" s="95" t="s">
        <v>133</v>
      </c>
    </row>
    <row r="137" spans="1:8" ht="30" x14ac:dyDescent="0.2">
      <c r="A137" s="95">
        <v>16.2</v>
      </c>
      <c r="B137" s="92" t="s">
        <v>443</v>
      </c>
      <c r="C137" s="97" t="s">
        <v>452</v>
      </c>
      <c r="D137" s="95" t="s">
        <v>453</v>
      </c>
      <c r="E137" s="94" t="s">
        <v>130</v>
      </c>
      <c r="F137" s="95" t="s">
        <v>225</v>
      </c>
      <c r="G137" s="96" t="s">
        <v>132</v>
      </c>
      <c r="H137" s="95" t="s">
        <v>133</v>
      </c>
    </row>
    <row r="138" spans="1:8" ht="30" x14ac:dyDescent="0.2">
      <c r="A138" s="95">
        <v>16.2</v>
      </c>
      <c r="B138" s="92" t="s">
        <v>443</v>
      </c>
      <c r="C138" s="97" t="s">
        <v>454</v>
      </c>
      <c r="D138" s="95" t="s">
        <v>455</v>
      </c>
      <c r="E138" s="94" t="s">
        <v>130</v>
      </c>
      <c r="F138" s="95" t="s">
        <v>225</v>
      </c>
      <c r="G138" s="96" t="s">
        <v>132</v>
      </c>
      <c r="H138" s="95" t="s">
        <v>133</v>
      </c>
    </row>
    <row r="139" spans="1:8" ht="30" x14ac:dyDescent="0.2">
      <c r="A139" s="95">
        <v>16.2</v>
      </c>
      <c r="B139" s="92" t="s">
        <v>443</v>
      </c>
      <c r="C139" s="97" t="s">
        <v>456</v>
      </c>
      <c r="D139" s="95" t="s">
        <v>457</v>
      </c>
      <c r="E139" s="94" t="s">
        <v>130</v>
      </c>
      <c r="F139" s="95" t="s">
        <v>225</v>
      </c>
      <c r="G139" s="96" t="s">
        <v>132</v>
      </c>
      <c r="H139" s="95" t="s">
        <v>133</v>
      </c>
    </row>
    <row r="140" spans="1:8" ht="45" x14ac:dyDescent="0.2">
      <c r="A140" s="95">
        <v>16.2</v>
      </c>
      <c r="B140" s="92" t="s">
        <v>443</v>
      </c>
      <c r="C140" s="97" t="s">
        <v>458</v>
      </c>
      <c r="D140" s="95" t="s">
        <v>459</v>
      </c>
      <c r="E140" s="95" t="s">
        <v>460</v>
      </c>
      <c r="F140" s="95" t="s">
        <v>225</v>
      </c>
      <c r="G140" s="96" t="s">
        <v>461</v>
      </c>
      <c r="H140" s="95" t="s">
        <v>133</v>
      </c>
    </row>
    <row r="141" spans="1:8" ht="30" x14ac:dyDescent="0.2">
      <c r="A141" s="95">
        <v>16.2</v>
      </c>
      <c r="B141" s="92" t="s">
        <v>443</v>
      </c>
      <c r="C141" s="97" t="s">
        <v>462</v>
      </c>
      <c r="D141" s="95" t="s">
        <v>463</v>
      </c>
      <c r="E141" s="94" t="s">
        <v>130</v>
      </c>
      <c r="F141" s="95" t="s">
        <v>464</v>
      </c>
      <c r="G141" s="96" t="s">
        <v>132</v>
      </c>
      <c r="H141" s="95" t="s">
        <v>133</v>
      </c>
    </row>
    <row r="142" spans="1:8" ht="30" x14ac:dyDescent="0.2">
      <c r="A142" s="95">
        <v>16.2</v>
      </c>
      <c r="B142" s="92" t="s">
        <v>443</v>
      </c>
      <c r="C142" s="97" t="s">
        <v>465</v>
      </c>
      <c r="D142" s="95" t="s">
        <v>466</v>
      </c>
      <c r="E142" s="94" t="s">
        <v>130</v>
      </c>
      <c r="F142" s="95" t="s">
        <v>225</v>
      </c>
      <c r="G142" s="96" t="s">
        <v>132</v>
      </c>
      <c r="H142" s="95" t="s">
        <v>133</v>
      </c>
    </row>
    <row r="143" spans="1:8" ht="30" x14ac:dyDescent="0.2">
      <c r="A143" s="95">
        <v>16.2</v>
      </c>
      <c r="B143" s="92" t="s">
        <v>443</v>
      </c>
      <c r="C143" s="97" t="s">
        <v>467</v>
      </c>
      <c r="D143" s="95" t="s">
        <v>468</v>
      </c>
      <c r="E143" s="94" t="s">
        <v>130</v>
      </c>
      <c r="F143" s="95" t="s">
        <v>225</v>
      </c>
      <c r="G143" s="96" t="s">
        <v>132</v>
      </c>
      <c r="H143" s="95" t="s">
        <v>133</v>
      </c>
    </row>
    <row r="144" spans="1:8" ht="30" x14ac:dyDescent="0.2">
      <c r="A144" s="95">
        <v>16.2</v>
      </c>
      <c r="B144" s="92" t="s">
        <v>443</v>
      </c>
      <c r="C144" s="97" t="s">
        <v>469</v>
      </c>
      <c r="D144" s="95" t="s">
        <v>470</v>
      </c>
      <c r="E144" s="94" t="s">
        <v>130</v>
      </c>
      <c r="F144" s="95" t="s">
        <v>225</v>
      </c>
      <c r="G144" s="96" t="s">
        <v>132</v>
      </c>
      <c r="H144" s="95" t="s">
        <v>133</v>
      </c>
    </row>
    <row r="145" spans="1:8" ht="30" x14ac:dyDescent="0.2">
      <c r="A145" s="95">
        <v>16.2</v>
      </c>
      <c r="B145" s="92" t="s">
        <v>443</v>
      </c>
      <c r="C145" s="97" t="s">
        <v>471</v>
      </c>
      <c r="D145" s="95" t="s">
        <v>472</v>
      </c>
      <c r="E145" s="94" t="s">
        <v>130</v>
      </c>
      <c r="F145" s="95" t="s">
        <v>225</v>
      </c>
      <c r="G145" s="96" t="s">
        <v>132</v>
      </c>
      <c r="H145" s="95" t="s">
        <v>133</v>
      </c>
    </row>
    <row r="146" spans="1:8" ht="30" x14ac:dyDescent="0.2">
      <c r="A146" s="95">
        <v>16.2</v>
      </c>
      <c r="B146" s="92" t="s">
        <v>443</v>
      </c>
      <c r="C146" s="97" t="s">
        <v>473</v>
      </c>
      <c r="D146" s="95" t="s">
        <v>474</v>
      </c>
      <c r="E146" s="94" t="s">
        <v>130</v>
      </c>
      <c r="F146" s="95" t="s">
        <v>225</v>
      </c>
      <c r="G146" s="96" t="s">
        <v>132</v>
      </c>
      <c r="H146" s="95" t="s">
        <v>133</v>
      </c>
    </row>
    <row r="147" spans="1:8" ht="45" x14ac:dyDescent="0.2">
      <c r="A147" s="95">
        <v>16.2</v>
      </c>
      <c r="B147" s="92" t="s">
        <v>443</v>
      </c>
      <c r="C147" s="97" t="s">
        <v>475</v>
      </c>
      <c r="D147" s="95" t="s">
        <v>476</v>
      </c>
      <c r="E147" s="95" t="s">
        <v>477</v>
      </c>
      <c r="F147" s="95" t="s">
        <v>225</v>
      </c>
      <c r="G147" s="96" t="s">
        <v>461</v>
      </c>
      <c r="H147" s="95" t="s">
        <v>133</v>
      </c>
    </row>
    <row r="148" spans="1:8" ht="30" x14ac:dyDescent="0.2">
      <c r="A148" s="95">
        <v>16.2</v>
      </c>
      <c r="B148" s="92" t="s">
        <v>443</v>
      </c>
      <c r="C148" s="97" t="s">
        <v>478</v>
      </c>
      <c r="D148" s="95" t="s">
        <v>479</v>
      </c>
      <c r="E148" s="94" t="s">
        <v>130</v>
      </c>
      <c r="F148" s="95" t="s">
        <v>464</v>
      </c>
      <c r="G148" s="96" t="s">
        <v>132</v>
      </c>
      <c r="H148" s="95" t="s">
        <v>133</v>
      </c>
    </row>
    <row r="149" spans="1:8" ht="30" x14ac:dyDescent="0.2">
      <c r="A149" s="95">
        <v>16.2</v>
      </c>
      <c r="B149" s="92" t="s">
        <v>443</v>
      </c>
      <c r="C149" s="97" t="s">
        <v>480</v>
      </c>
      <c r="D149" s="94" t="s">
        <v>481</v>
      </c>
      <c r="E149" s="94" t="s">
        <v>130</v>
      </c>
      <c r="F149" s="95" t="s">
        <v>71</v>
      </c>
      <c r="G149" s="96" t="s">
        <v>132</v>
      </c>
      <c r="H149" s="95" t="s">
        <v>133</v>
      </c>
    </row>
    <row r="150" spans="1:8" ht="30" x14ac:dyDescent="0.2">
      <c r="A150" s="95">
        <v>16.2</v>
      </c>
      <c r="B150" s="92" t="s">
        <v>443</v>
      </c>
      <c r="C150" s="97" t="s">
        <v>482</v>
      </c>
      <c r="D150" s="94" t="s">
        <v>483</v>
      </c>
      <c r="E150" s="94" t="s">
        <v>130</v>
      </c>
      <c r="F150" s="95" t="s">
        <v>71</v>
      </c>
      <c r="G150" s="96" t="s">
        <v>132</v>
      </c>
      <c r="H150" s="95" t="s">
        <v>133</v>
      </c>
    </row>
    <row r="151" spans="1:8" ht="30" x14ac:dyDescent="0.2">
      <c r="A151" s="95">
        <v>16.2</v>
      </c>
      <c r="B151" s="92" t="s">
        <v>443</v>
      </c>
      <c r="C151" s="97" t="s">
        <v>484</v>
      </c>
      <c r="D151" s="94" t="s">
        <v>485</v>
      </c>
      <c r="E151" s="94" t="s">
        <v>130</v>
      </c>
      <c r="F151" s="95" t="s">
        <v>200</v>
      </c>
      <c r="G151" s="96" t="s">
        <v>132</v>
      </c>
      <c r="H151" s="95" t="s">
        <v>133</v>
      </c>
    </row>
    <row r="152" spans="1:8" ht="30" x14ac:dyDescent="0.2">
      <c r="A152" s="95">
        <v>16.2</v>
      </c>
      <c r="B152" s="92" t="s">
        <v>443</v>
      </c>
      <c r="C152" s="97" t="s">
        <v>486</v>
      </c>
      <c r="D152" s="94" t="s">
        <v>487</v>
      </c>
      <c r="E152" s="94" t="s">
        <v>130</v>
      </c>
      <c r="F152" s="95" t="s">
        <v>225</v>
      </c>
      <c r="G152" s="96" t="s">
        <v>132</v>
      </c>
      <c r="H152" s="95" t="s">
        <v>133</v>
      </c>
    </row>
    <row r="153" spans="1:8" ht="30" x14ac:dyDescent="0.2">
      <c r="A153" s="95">
        <v>16.3</v>
      </c>
      <c r="B153" s="92" t="s">
        <v>488</v>
      </c>
      <c r="C153" s="97" t="s">
        <v>489</v>
      </c>
      <c r="D153" s="94" t="s">
        <v>490</v>
      </c>
      <c r="E153" s="94" t="s">
        <v>130</v>
      </c>
      <c r="F153" s="95" t="s">
        <v>131</v>
      </c>
      <c r="G153" s="96" t="s">
        <v>132</v>
      </c>
      <c r="H153" s="95" t="s">
        <v>133</v>
      </c>
    </row>
    <row r="154" spans="1:8" ht="30" x14ac:dyDescent="0.2">
      <c r="A154" s="95">
        <v>16.3</v>
      </c>
      <c r="B154" s="92" t="s">
        <v>488</v>
      </c>
      <c r="C154" s="97" t="s">
        <v>491</v>
      </c>
      <c r="D154" s="94" t="s">
        <v>492</v>
      </c>
      <c r="E154" s="94" t="s">
        <v>130</v>
      </c>
      <c r="F154" s="95" t="s">
        <v>131</v>
      </c>
      <c r="G154" s="96" t="s">
        <v>132</v>
      </c>
      <c r="H154" s="95" t="s">
        <v>133</v>
      </c>
    </row>
    <row r="155" spans="1:8" ht="90" x14ac:dyDescent="0.2">
      <c r="A155" s="95">
        <v>16.3</v>
      </c>
      <c r="B155" s="92" t="s">
        <v>488</v>
      </c>
      <c r="C155" s="97" t="s">
        <v>493</v>
      </c>
      <c r="D155" s="94" t="s">
        <v>494</v>
      </c>
      <c r="E155" s="94" t="s">
        <v>495</v>
      </c>
      <c r="F155" s="95" t="s">
        <v>131</v>
      </c>
      <c r="G155" s="96" t="s">
        <v>496</v>
      </c>
      <c r="H155" s="95" t="s">
        <v>133</v>
      </c>
    </row>
    <row r="156" spans="1:8" ht="90" x14ac:dyDescent="0.2">
      <c r="A156" s="95">
        <v>16.3</v>
      </c>
      <c r="B156" s="92" t="s">
        <v>488</v>
      </c>
      <c r="C156" s="97" t="s">
        <v>497</v>
      </c>
      <c r="D156" s="94" t="s">
        <v>498</v>
      </c>
      <c r="E156" s="94" t="s">
        <v>495</v>
      </c>
      <c r="F156" s="95" t="s">
        <v>131</v>
      </c>
      <c r="G156" s="96" t="s">
        <v>496</v>
      </c>
      <c r="H156" s="95" t="s">
        <v>133</v>
      </c>
    </row>
    <row r="157" spans="1:8" ht="60" x14ac:dyDescent="0.2">
      <c r="A157" s="95">
        <v>17.100000000000001</v>
      </c>
      <c r="B157" s="92" t="s">
        <v>499</v>
      </c>
      <c r="C157" s="97" t="s">
        <v>500</v>
      </c>
      <c r="D157" s="94" t="s">
        <v>499</v>
      </c>
      <c r="E157" s="94" t="s">
        <v>130</v>
      </c>
      <c r="F157" s="95" t="s">
        <v>225</v>
      </c>
      <c r="G157" s="96" t="s">
        <v>132</v>
      </c>
      <c r="H157" s="95" t="s">
        <v>197</v>
      </c>
    </row>
    <row r="158" spans="1:8" ht="30" x14ac:dyDescent="0.2">
      <c r="A158" s="95">
        <v>17.2</v>
      </c>
      <c r="B158" s="92" t="s">
        <v>501</v>
      </c>
      <c r="C158" s="97" t="s">
        <v>502</v>
      </c>
      <c r="D158" s="94" t="s">
        <v>501</v>
      </c>
      <c r="E158" s="94" t="s">
        <v>130</v>
      </c>
      <c r="F158" s="95" t="s">
        <v>225</v>
      </c>
      <c r="G158" s="96" t="s">
        <v>132</v>
      </c>
      <c r="H158" s="95" t="s">
        <v>197</v>
      </c>
    </row>
    <row r="159" spans="1:8" ht="45" x14ac:dyDescent="0.2">
      <c r="A159" s="95">
        <v>17.3</v>
      </c>
      <c r="B159" s="92" t="s">
        <v>503</v>
      </c>
      <c r="C159" s="97" t="s">
        <v>504</v>
      </c>
      <c r="D159" s="94" t="s">
        <v>505</v>
      </c>
      <c r="E159" s="94" t="s">
        <v>506</v>
      </c>
      <c r="F159" s="95" t="s">
        <v>507</v>
      </c>
      <c r="G159" s="96" t="s">
        <v>508</v>
      </c>
      <c r="H159" s="95" t="s">
        <v>197</v>
      </c>
    </row>
    <row r="160" spans="1:8" x14ac:dyDescent="0.2">
      <c r="A160" s="95">
        <v>17.399999999999999</v>
      </c>
      <c r="B160" s="92" t="s">
        <v>509</v>
      </c>
      <c r="C160" s="97" t="s">
        <v>510</v>
      </c>
      <c r="D160" s="94" t="s">
        <v>511</v>
      </c>
      <c r="E160" s="94" t="s">
        <v>130</v>
      </c>
      <c r="F160" s="95" t="s">
        <v>71</v>
      </c>
      <c r="G160" s="96" t="s">
        <v>132</v>
      </c>
      <c r="H160" s="95" t="s">
        <v>197</v>
      </c>
    </row>
    <row r="161" spans="1:8" x14ac:dyDescent="0.2">
      <c r="A161" s="95">
        <v>18.100000000000001</v>
      </c>
      <c r="B161" s="92" t="s">
        <v>512</v>
      </c>
      <c r="C161" s="97" t="s">
        <v>513</v>
      </c>
      <c r="D161" s="95" t="s">
        <v>514</v>
      </c>
      <c r="E161" s="94" t="s">
        <v>130</v>
      </c>
      <c r="F161" s="95" t="s">
        <v>200</v>
      </c>
      <c r="G161" s="96" t="s">
        <v>132</v>
      </c>
      <c r="H161" s="95" t="s">
        <v>133</v>
      </c>
    </row>
    <row r="162" spans="1:8" x14ac:dyDescent="0.2">
      <c r="A162" s="95">
        <v>18.100000000000001</v>
      </c>
      <c r="B162" s="92" t="s">
        <v>512</v>
      </c>
      <c r="C162" s="97" t="s">
        <v>515</v>
      </c>
      <c r="D162" s="95" t="s">
        <v>516</v>
      </c>
      <c r="E162" s="94" t="s">
        <v>130</v>
      </c>
      <c r="F162" s="95" t="s">
        <v>200</v>
      </c>
      <c r="G162" s="96" t="s">
        <v>132</v>
      </c>
      <c r="H162" s="95" t="s">
        <v>133</v>
      </c>
    </row>
    <row r="163" spans="1:8" x14ac:dyDescent="0.2">
      <c r="A163" s="95">
        <v>18.100000000000001</v>
      </c>
      <c r="B163" s="92" t="s">
        <v>512</v>
      </c>
      <c r="C163" s="97" t="s">
        <v>517</v>
      </c>
      <c r="D163" s="95" t="s">
        <v>518</v>
      </c>
      <c r="E163" s="94" t="s">
        <v>130</v>
      </c>
      <c r="F163" s="95" t="s">
        <v>200</v>
      </c>
      <c r="G163" s="96" t="s">
        <v>132</v>
      </c>
      <c r="H163" s="95" t="s">
        <v>133</v>
      </c>
    </row>
    <row r="164" spans="1:8" x14ac:dyDescent="0.2">
      <c r="A164" s="95">
        <v>18.100000000000001</v>
      </c>
      <c r="B164" s="92" t="s">
        <v>512</v>
      </c>
      <c r="C164" s="97" t="s">
        <v>519</v>
      </c>
      <c r="D164" s="95" t="s">
        <v>520</v>
      </c>
      <c r="E164" s="94" t="s">
        <v>130</v>
      </c>
      <c r="F164" s="95" t="s">
        <v>200</v>
      </c>
      <c r="G164" s="96" t="s">
        <v>132</v>
      </c>
      <c r="H164" s="95" t="s">
        <v>133</v>
      </c>
    </row>
    <row r="165" spans="1:8" x14ac:dyDescent="0.2">
      <c r="A165" s="95">
        <v>18.100000000000001</v>
      </c>
      <c r="B165" s="92" t="s">
        <v>512</v>
      </c>
      <c r="C165" s="97" t="s">
        <v>521</v>
      </c>
      <c r="D165" s="95" t="s">
        <v>522</v>
      </c>
      <c r="E165" s="94" t="s">
        <v>130</v>
      </c>
      <c r="F165" s="95" t="s">
        <v>200</v>
      </c>
      <c r="G165" s="96" t="s">
        <v>132</v>
      </c>
      <c r="H165" s="95" t="s">
        <v>133</v>
      </c>
    </row>
    <row r="166" spans="1:8" x14ac:dyDescent="0.2">
      <c r="A166" s="95">
        <v>18.100000000000001</v>
      </c>
      <c r="B166" s="92" t="s">
        <v>512</v>
      </c>
      <c r="C166" s="97" t="s">
        <v>523</v>
      </c>
      <c r="D166" s="95" t="s">
        <v>524</v>
      </c>
      <c r="E166" s="94" t="s">
        <v>130</v>
      </c>
      <c r="F166" s="95" t="s">
        <v>200</v>
      </c>
      <c r="G166" s="96" t="s">
        <v>132</v>
      </c>
      <c r="H166" s="95" t="s">
        <v>133</v>
      </c>
    </row>
    <row r="167" spans="1:8" x14ac:dyDescent="0.2">
      <c r="A167" s="95">
        <v>18.100000000000001</v>
      </c>
      <c r="B167" s="92" t="s">
        <v>512</v>
      </c>
      <c r="C167" s="97" t="s">
        <v>525</v>
      </c>
      <c r="D167" s="95" t="s">
        <v>526</v>
      </c>
      <c r="E167" s="94" t="s">
        <v>130</v>
      </c>
      <c r="F167" s="95" t="s">
        <v>200</v>
      </c>
      <c r="G167" s="96" t="s">
        <v>132</v>
      </c>
      <c r="H167" s="95" t="s">
        <v>133</v>
      </c>
    </row>
    <row r="168" spans="1:8" x14ac:dyDescent="0.2">
      <c r="A168" s="95">
        <v>18.100000000000001</v>
      </c>
      <c r="B168" s="92" t="s">
        <v>512</v>
      </c>
      <c r="C168" s="97" t="s">
        <v>527</v>
      </c>
      <c r="D168" s="95" t="s">
        <v>528</v>
      </c>
      <c r="E168" s="94" t="s">
        <v>130</v>
      </c>
      <c r="F168" s="95" t="s">
        <v>200</v>
      </c>
      <c r="G168" s="96" t="s">
        <v>132</v>
      </c>
      <c r="H168" s="95" t="s">
        <v>133</v>
      </c>
    </row>
    <row r="169" spans="1:8" x14ac:dyDescent="0.2">
      <c r="A169" s="95">
        <v>18.100000000000001</v>
      </c>
      <c r="B169" s="92" t="s">
        <v>512</v>
      </c>
      <c r="C169" s="97" t="s">
        <v>529</v>
      </c>
      <c r="D169" s="95" t="s">
        <v>530</v>
      </c>
      <c r="E169" s="94" t="s">
        <v>130</v>
      </c>
      <c r="F169" s="95" t="s">
        <v>200</v>
      </c>
      <c r="G169" s="96" t="s">
        <v>132</v>
      </c>
      <c r="H169" s="95" t="s">
        <v>133</v>
      </c>
    </row>
    <row r="170" spans="1:8" ht="45" x14ac:dyDescent="0.2">
      <c r="A170" s="95">
        <v>18.2</v>
      </c>
      <c r="B170" s="92" t="s">
        <v>531</v>
      </c>
      <c r="C170" s="97" t="s">
        <v>532</v>
      </c>
      <c r="D170" s="95" t="s">
        <v>533</v>
      </c>
      <c r="E170" s="95" t="s">
        <v>534</v>
      </c>
      <c r="F170" s="95" t="s">
        <v>225</v>
      </c>
      <c r="G170" s="96" t="s">
        <v>535</v>
      </c>
      <c r="H170" s="95" t="s">
        <v>232</v>
      </c>
    </row>
    <row r="171" spans="1:8" ht="30" x14ac:dyDescent="0.2">
      <c r="A171" s="95">
        <v>18.2</v>
      </c>
      <c r="B171" s="92" t="s">
        <v>531</v>
      </c>
      <c r="C171" s="97" t="s">
        <v>536</v>
      </c>
      <c r="D171" s="95" t="s">
        <v>537</v>
      </c>
      <c r="E171" s="95" t="s">
        <v>534</v>
      </c>
      <c r="F171" s="95" t="s">
        <v>225</v>
      </c>
      <c r="G171" s="96" t="s">
        <v>535</v>
      </c>
      <c r="H171" s="95" t="s">
        <v>232</v>
      </c>
    </row>
    <row r="172" spans="1:8" ht="30" x14ac:dyDescent="0.2">
      <c r="A172" s="95">
        <v>18.2</v>
      </c>
      <c r="B172" s="92" t="s">
        <v>531</v>
      </c>
      <c r="C172" s="97" t="s">
        <v>538</v>
      </c>
      <c r="D172" s="95" t="s">
        <v>539</v>
      </c>
      <c r="E172" s="95" t="s">
        <v>534</v>
      </c>
      <c r="F172" s="95" t="s">
        <v>225</v>
      </c>
      <c r="G172" s="96" t="s">
        <v>535</v>
      </c>
      <c r="H172" s="95" t="s">
        <v>232</v>
      </c>
    </row>
    <row r="173" spans="1:8" ht="45" x14ac:dyDescent="0.2">
      <c r="A173" s="95">
        <v>18.3</v>
      </c>
      <c r="B173" s="92" t="s">
        <v>540</v>
      </c>
      <c r="C173" s="97" t="s">
        <v>541</v>
      </c>
      <c r="D173" s="95" t="s">
        <v>542</v>
      </c>
      <c r="E173" s="95" t="s">
        <v>534</v>
      </c>
      <c r="F173" s="95" t="s">
        <v>225</v>
      </c>
      <c r="G173" s="96" t="s">
        <v>535</v>
      </c>
      <c r="H173" s="95" t="s">
        <v>232</v>
      </c>
    </row>
    <row r="174" spans="1:8" ht="45" x14ac:dyDescent="0.2">
      <c r="A174" s="95">
        <v>18.3</v>
      </c>
      <c r="B174" s="92" t="s">
        <v>540</v>
      </c>
      <c r="C174" s="97" t="s">
        <v>543</v>
      </c>
      <c r="D174" s="95" t="s">
        <v>544</v>
      </c>
      <c r="E174" s="95" t="s">
        <v>534</v>
      </c>
      <c r="F174" s="95" t="s">
        <v>225</v>
      </c>
      <c r="G174" s="96" t="s">
        <v>535</v>
      </c>
      <c r="H174" s="95" t="s">
        <v>232</v>
      </c>
    </row>
    <row r="175" spans="1:8" ht="30" x14ac:dyDescent="0.2">
      <c r="A175" s="95">
        <v>18.3</v>
      </c>
      <c r="B175" s="92" t="s">
        <v>540</v>
      </c>
      <c r="C175" s="97" t="s">
        <v>545</v>
      </c>
      <c r="D175" s="95" t="s">
        <v>546</v>
      </c>
      <c r="E175" s="95" t="s">
        <v>534</v>
      </c>
      <c r="F175" s="95" t="s">
        <v>225</v>
      </c>
      <c r="G175" s="96" t="s">
        <v>535</v>
      </c>
      <c r="H175" s="95" t="s">
        <v>232</v>
      </c>
    </row>
    <row r="176" spans="1:8" ht="30" x14ac:dyDescent="0.2">
      <c r="A176" s="95">
        <v>18.399999999999999</v>
      </c>
      <c r="B176" s="92" t="s">
        <v>547</v>
      </c>
      <c r="C176" s="97" t="s">
        <v>548</v>
      </c>
      <c r="D176" s="95" t="s">
        <v>549</v>
      </c>
      <c r="E176" s="94" t="s">
        <v>130</v>
      </c>
      <c r="F176" s="95" t="s">
        <v>225</v>
      </c>
      <c r="G176" s="96" t="s">
        <v>132</v>
      </c>
      <c r="H176" s="95" t="s">
        <v>133</v>
      </c>
    </row>
    <row r="177" spans="1:8" ht="30" x14ac:dyDescent="0.2">
      <c r="A177" s="95">
        <v>18.399999999999999</v>
      </c>
      <c r="B177" s="92" t="s">
        <v>547</v>
      </c>
      <c r="C177" s="97" t="s">
        <v>550</v>
      </c>
      <c r="D177" s="95" t="s">
        <v>551</v>
      </c>
      <c r="E177" s="94" t="s">
        <v>130</v>
      </c>
      <c r="F177" s="95" t="s">
        <v>225</v>
      </c>
      <c r="G177" s="96" t="s">
        <v>132</v>
      </c>
      <c r="H177" s="95" t="s">
        <v>133</v>
      </c>
    </row>
    <row r="178" spans="1:8" ht="30" x14ac:dyDescent="0.2">
      <c r="A178" s="95">
        <v>18.399999999999999</v>
      </c>
      <c r="B178" s="92" t="s">
        <v>547</v>
      </c>
      <c r="C178" s="97" t="s">
        <v>552</v>
      </c>
      <c r="D178" s="95" t="s">
        <v>553</v>
      </c>
      <c r="E178" s="94" t="s">
        <v>130</v>
      </c>
      <c r="F178" s="95" t="s">
        <v>225</v>
      </c>
      <c r="G178" s="96" t="s">
        <v>132</v>
      </c>
      <c r="H178" s="95" t="s">
        <v>133</v>
      </c>
    </row>
    <row r="179" spans="1:8" ht="30" x14ac:dyDescent="0.2">
      <c r="A179" s="95">
        <v>19.100000000000001</v>
      </c>
      <c r="B179" s="92" t="s">
        <v>554</v>
      </c>
      <c r="C179" s="97" t="s">
        <v>555</v>
      </c>
      <c r="D179" s="94" t="s">
        <v>556</v>
      </c>
      <c r="E179" s="94" t="s">
        <v>130</v>
      </c>
      <c r="F179" s="95" t="s">
        <v>200</v>
      </c>
      <c r="G179" s="96" t="s">
        <v>132</v>
      </c>
      <c r="H179" s="95" t="s">
        <v>133</v>
      </c>
    </row>
    <row r="180" spans="1:8" ht="30" x14ac:dyDescent="0.2">
      <c r="A180" s="95">
        <v>19.100000000000001</v>
      </c>
      <c r="B180" s="92" t="s">
        <v>554</v>
      </c>
      <c r="C180" s="97" t="s">
        <v>557</v>
      </c>
      <c r="D180" s="94" t="s">
        <v>558</v>
      </c>
      <c r="E180" s="94" t="s">
        <v>130</v>
      </c>
      <c r="F180" s="95" t="s">
        <v>200</v>
      </c>
      <c r="G180" s="96" t="s">
        <v>132</v>
      </c>
      <c r="H180" s="95" t="s">
        <v>133</v>
      </c>
    </row>
    <row r="181" spans="1:8" ht="30" x14ac:dyDescent="0.2">
      <c r="A181" s="95">
        <v>19.100000000000001</v>
      </c>
      <c r="B181" s="92" t="s">
        <v>554</v>
      </c>
      <c r="C181" s="97" t="s">
        <v>559</v>
      </c>
      <c r="D181" s="94" t="s">
        <v>560</v>
      </c>
      <c r="E181" s="94" t="s">
        <v>130</v>
      </c>
      <c r="F181" s="95" t="s">
        <v>225</v>
      </c>
      <c r="G181" s="96" t="s">
        <v>132</v>
      </c>
      <c r="H181" s="95" t="s">
        <v>232</v>
      </c>
    </row>
    <row r="182" spans="1:8" ht="30" x14ac:dyDescent="0.2">
      <c r="A182" s="95">
        <v>19.100000000000001</v>
      </c>
      <c r="B182" s="92" t="s">
        <v>554</v>
      </c>
      <c r="C182" s="97" t="s">
        <v>561</v>
      </c>
      <c r="D182" s="94" t="s">
        <v>562</v>
      </c>
      <c r="E182" s="94" t="s">
        <v>400</v>
      </c>
      <c r="F182" s="95" t="s">
        <v>225</v>
      </c>
      <c r="G182" s="96" t="s">
        <v>132</v>
      </c>
      <c r="H182" s="95" t="s">
        <v>232</v>
      </c>
    </row>
    <row r="183" spans="1:8" ht="30" x14ac:dyDescent="0.2">
      <c r="A183" s="95">
        <v>19.100000000000001</v>
      </c>
      <c r="B183" s="92" t="s">
        <v>554</v>
      </c>
      <c r="C183" s="97" t="s">
        <v>563</v>
      </c>
      <c r="D183" s="94" t="s">
        <v>564</v>
      </c>
      <c r="E183" s="94" t="s">
        <v>130</v>
      </c>
      <c r="F183" s="95" t="s">
        <v>225</v>
      </c>
      <c r="G183" s="96" t="s">
        <v>132</v>
      </c>
      <c r="H183" s="95" t="s">
        <v>232</v>
      </c>
    </row>
    <row r="184" spans="1:8" ht="30" x14ac:dyDescent="0.2">
      <c r="A184" s="95">
        <v>19.100000000000001</v>
      </c>
      <c r="B184" s="92" t="s">
        <v>554</v>
      </c>
      <c r="C184" s="97" t="s">
        <v>565</v>
      </c>
      <c r="D184" s="94" t="s">
        <v>566</v>
      </c>
      <c r="E184" s="94" t="s">
        <v>400</v>
      </c>
      <c r="F184" s="95" t="s">
        <v>225</v>
      </c>
      <c r="G184" s="96" t="s">
        <v>132</v>
      </c>
      <c r="H184" s="95" t="s">
        <v>232</v>
      </c>
    </row>
    <row r="185" spans="1:8" x14ac:dyDescent="0.2">
      <c r="A185" s="95">
        <v>20.100000000000001</v>
      </c>
      <c r="B185" s="92" t="s">
        <v>567</v>
      </c>
      <c r="C185" s="97" t="s">
        <v>568</v>
      </c>
      <c r="D185" s="94" t="s">
        <v>569</v>
      </c>
      <c r="E185" s="94"/>
      <c r="F185" s="95" t="s">
        <v>225</v>
      </c>
      <c r="G185" s="96" t="s">
        <v>570</v>
      </c>
      <c r="H185" s="95" t="s">
        <v>571</v>
      </c>
    </row>
    <row r="186" spans="1:8" ht="30" x14ac:dyDescent="0.2">
      <c r="A186" s="95">
        <v>20.2</v>
      </c>
      <c r="B186" s="92" t="s">
        <v>572</v>
      </c>
      <c r="C186" s="97" t="s">
        <v>573</v>
      </c>
      <c r="D186" s="94" t="s">
        <v>574</v>
      </c>
      <c r="E186" s="94"/>
      <c r="F186" s="95" t="s">
        <v>131</v>
      </c>
      <c r="G186" s="96" t="s">
        <v>570</v>
      </c>
      <c r="H186" s="95" t="s">
        <v>571</v>
      </c>
    </row>
    <row r="187" spans="1:8" ht="30" x14ac:dyDescent="0.2">
      <c r="A187" s="95">
        <v>20.3</v>
      </c>
      <c r="B187" s="92" t="s">
        <v>575</v>
      </c>
      <c r="C187" s="97" t="s">
        <v>576</v>
      </c>
      <c r="D187" s="94" t="s">
        <v>577</v>
      </c>
      <c r="E187" s="94"/>
      <c r="F187" s="95" t="s">
        <v>131</v>
      </c>
      <c r="G187" s="96" t="s">
        <v>578</v>
      </c>
      <c r="H187" s="95" t="s">
        <v>571</v>
      </c>
    </row>
    <row r="188" spans="1:8" ht="45" x14ac:dyDescent="0.2">
      <c r="A188" s="95">
        <v>20.399999999999999</v>
      </c>
      <c r="B188" s="92" t="s">
        <v>579</v>
      </c>
      <c r="C188" s="97" t="s">
        <v>580</v>
      </c>
      <c r="D188" s="95" t="s">
        <v>581</v>
      </c>
      <c r="E188" s="95"/>
      <c r="F188" s="95" t="s">
        <v>200</v>
      </c>
      <c r="G188" s="96" t="s">
        <v>570</v>
      </c>
      <c r="H188" s="95" t="s">
        <v>197</v>
      </c>
    </row>
    <row r="189" spans="1:8" x14ac:dyDescent="0.2">
      <c r="A189" s="95">
        <v>20.399999999999999</v>
      </c>
      <c r="B189" s="92" t="s">
        <v>579</v>
      </c>
      <c r="C189" s="97" t="s">
        <v>582</v>
      </c>
      <c r="D189" s="95" t="s">
        <v>583</v>
      </c>
      <c r="E189" s="95"/>
      <c r="F189" s="95" t="s">
        <v>71</v>
      </c>
      <c r="G189" s="96" t="s">
        <v>570</v>
      </c>
      <c r="H189" s="95" t="s">
        <v>197</v>
      </c>
    </row>
    <row r="190" spans="1:8" x14ac:dyDescent="0.2">
      <c r="A190" s="95">
        <v>20.399999999999999</v>
      </c>
      <c r="B190" s="92" t="s">
        <v>579</v>
      </c>
      <c r="C190" s="97" t="s">
        <v>584</v>
      </c>
      <c r="D190" s="95" t="s">
        <v>585</v>
      </c>
      <c r="E190" s="95"/>
      <c r="F190" s="95" t="s">
        <v>71</v>
      </c>
      <c r="G190" s="96" t="s">
        <v>570</v>
      </c>
      <c r="H190" s="95" t="s">
        <v>197</v>
      </c>
    </row>
    <row r="191" spans="1:8" ht="30" x14ac:dyDescent="0.2">
      <c r="A191" s="95">
        <v>20.399999999999999</v>
      </c>
      <c r="B191" s="92" t="s">
        <v>579</v>
      </c>
      <c r="C191" s="97" t="s">
        <v>586</v>
      </c>
      <c r="D191" s="95" t="s">
        <v>587</v>
      </c>
      <c r="E191" s="95"/>
      <c r="F191" s="95" t="s">
        <v>200</v>
      </c>
      <c r="G191" s="96" t="s">
        <v>570</v>
      </c>
      <c r="H191" s="95" t="s">
        <v>197</v>
      </c>
    </row>
    <row r="192" spans="1:8" x14ac:dyDescent="0.2">
      <c r="A192" s="95">
        <v>20.399999999999999</v>
      </c>
      <c r="B192" s="92" t="s">
        <v>579</v>
      </c>
      <c r="C192" s="97" t="s">
        <v>588</v>
      </c>
      <c r="D192" s="95" t="s">
        <v>318</v>
      </c>
      <c r="E192" s="95"/>
      <c r="F192" s="95" t="s">
        <v>225</v>
      </c>
      <c r="G192" s="96" t="s">
        <v>570</v>
      </c>
      <c r="H192" s="95" t="s">
        <v>197</v>
      </c>
    </row>
    <row r="193" spans="1:8" ht="30" x14ac:dyDescent="0.2">
      <c r="A193" s="95">
        <v>20.5</v>
      </c>
      <c r="B193" s="92" t="s">
        <v>589</v>
      </c>
      <c r="C193" s="97" t="s">
        <v>590</v>
      </c>
      <c r="D193" s="94" t="s">
        <v>591</v>
      </c>
      <c r="E193" s="94"/>
      <c r="F193" s="95" t="s">
        <v>131</v>
      </c>
      <c r="G193" s="96" t="s">
        <v>570</v>
      </c>
      <c r="H193" s="95" t="s">
        <v>133</v>
      </c>
    </row>
    <row r="194" spans="1:8" ht="30" x14ac:dyDescent="0.2">
      <c r="A194" s="95">
        <v>20.5</v>
      </c>
      <c r="B194" s="92" t="s">
        <v>589</v>
      </c>
      <c r="C194" s="97" t="s">
        <v>592</v>
      </c>
      <c r="D194" s="94" t="s">
        <v>593</v>
      </c>
      <c r="E194" s="94"/>
      <c r="F194" s="95" t="s">
        <v>71</v>
      </c>
      <c r="G194" s="96" t="s">
        <v>570</v>
      </c>
      <c r="H194" s="95" t="s">
        <v>133</v>
      </c>
    </row>
    <row r="195" spans="1:8" ht="30" x14ac:dyDescent="0.2">
      <c r="A195" s="95">
        <v>20.6</v>
      </c>
      <c r="B195" s="92" t="s">
        <v>594</v>
      </c>
      <c r="C195" s="97" t="s">
        <v>595</v>
      </c>
      <c r="D195" s="94" t="s">
        <v>596</v>
      </c>
      <c r="E195" s="94"/>
      <c r="F195" s="95" t="s">
        <v>131</v>
      </c>
      <c r="G195" s="96" t="s">
        <v>570</v>
      </c>
      <c r="H195" s="95" t="s">
        <v>133</v>
      </c>
    </row>
    <row r="196" spans="1:8" ht="30" x14ac:dyDescent="0.2">
      <c r="A196" s="95">
        <v>20.6</v>
      </c>
      <c r="B196" s="92" t="s">
        <v>594</v>
      </c>
      <c r="C196" s="97" t="s">
        <v>597</v>
      </c>
      <c r="D196" s="94" t="s">
        <v>593</v>
      </c>
      <c r="E196" s="94"/>
      <c r="F196" s="95" t="s">
        <v>71</v>
      </c>
      <c r="G196" s="96" t="s">
        <v>570</v>
      </c>
      <c r="H196" s="95" t="s">
        <v>133</v>
      </c>
    </row>
    <row r="197" spans="1:8" ht="30" x14ac:dyDescent="0.2">
      <c r="A197" s="95">
        <v>20.7</v>
      </c>
      <c r="B197" s="92" t="s">
        <v>598</v>
      </c>
      <c r="C197" s="97" t="s">
        <v>599</v>
      </c>
      <c r="D197" s="94" t="s">
        <v>600</v>
      </c>
      <c r="E197" s="94"/>
      <c r="F197" s="95" t="s">
        <v>225</v>
      </c>
      <c r="G197" s="96" t="s">
        <v>570</v>
      </c>
      <c r="H197" s="95" t="s">
        <v>133</v>
      </c>
    </row>
    <row r="198" spans="1:8" ht="30" x14ac:dyDescent="0.2">
      <c r="A198" s="95">
        <v>20.7</v>
      </c>
      <c r="B198" s="92" t="s">
        <v>598</v>
      </c>
      <c r="C198" s="97" t="s">
        <v>601</v>
      </c>
      <c r="D198" s="94" t="s">
        <v>602</v>
      </c>
      <c r="E198" s="94"/>
      <c r="F198" s="95" t="s">
        <v>225</v>
      </c>
      <c r="G198" s="96" t="s">
        <v>570</v>
      </c>
      <c r="H198" s="95" t="s">
        <v>133</v>
      </c>
    </row>
    <row r="199" spans="1:8" ht="30" x14ac:dyDescent="0.2">
      <c r="A199" s="95">
        <v>23.1</v>
      </c>
      <c r="B199" s="92" t="s">
        <v>603</v>
      </c>
      <c r="C199" s="97" t="s">
        <v>604</v>
      </c>
      <c r="D199" s="95" t="s">
        <v>605</v>
      </c>
      <c r="E199" s="95" t="s">
        <v>606</v>
      </c>
      <c r="F199" s="95" t="s">
        <v>200</v>
      </c>
      <c r="G199" s="96" t="s">
        <v>607</v>
      </c>
      <c r="H199" s="95" t="s">
        <v>232</v>
      </c>
    </row>
    <row r="200" spans="1:8" ht="30" x14ac:dyDescent="0.2">
      <c r="A200" s="95">
        <v>23.1</v>
      </c>
      <c r="B200" s="92" t="s">
        <v>603</v>
      </c>
      <c r="C200" s="97" t="s">
        <v>608</v>
      </c>
      <c r="D200" s="95" t="s">
        <v>609</v>
      </c>
      <c r="E200" s="95" t="s">
        <v>606</v>
      </c>
      <c r="F200" s="95" t="s">
        <v>610</v>
      </c>
      <c r="G200" s="96" t="s">
        <v>607</v>
      </c>
      <c r="H200" s="95" t="s">
        <v>232</v>
      </c>
    </row>
    <row r="201" spans="1:8" ht="30" x14ac:dyDescent="0.2">
      <c r="A201" s="95">
        <v>23.2</v>
      </c>
      <c r="B201" s="92" t="s">
        <v>611</v>
      </c>
      <c r="C201" s="97" t="s">
        <v>612</v>
      </c>
      <c r="D201" s="95" t="s">
        <v>613</v>
      </c>
      <c r="E201" s="95" t="s">
        <v>606</v>
      </c>
      <c r="F201" s="95" t="s">
        <v>131</v>
      </c>
      <c r="G201" s="96" t="s">
        <v>607</v>
      </c>
      <c r="H201" s="95" t="s">
        <v>133</v>
      </c>
    </row>
    <row r="202" spans="1:8" ht="45" x14ac:dyDescent="0.2">
      <c r="A202" s="95">
        <v>23.2</v>
      </c>
      <c r="B202" s="92" t="s">
        <v>603</v>
      </c>
      <c r="C202" s="97" t="s">
        <v>614</v>
      </c>
      <c r="D202" s="95" t="s">
        <v>615</v>
      </c>
      <c r="E202" s="95" t="s">
        <v>616</v>
      </c>
      <c r="F202" s="95" t="s">
        <v>71</v>
      </c>
      <c r="G202" s="96" t="s">
        <v>607</v>
      </c>
      <c r="H202" s="95" t="s">
        <v>133</v>
      </c>
    </row>
    <row r="203" spans="1:8" ht="60" x14ac:dyDescent="0.2">
      <c r="A203" s="95">
        <v>23.2</v>
      </c>
      <c r="B203" s="92" t="s">
        <v>603</v>
      </c>
      <c r="C203" s="97" t="s">
        <v>617</v>
      </c>
      <c r="D203" s="95" t="s">
        <v>618</v>
      </c>
      <c r="E203" s="95" t="s">
        <v>619</v>
      </c>
      <c r="F203" s="95" t="s">
        <v>71</v>
      </c>
      <c r="G203" s="96" t="s">
        <v>607</v>
      </c>
      <c r="H203" s="95" t="s">
        <v>133</v>
      </c>
    </row>
    <row r="204" spans="1:8" ht="30" x14ac:dyDescent="0.2">
      <c r="A204" s="95">
        <v>23.2</v>
      </c>
      <c r="B204" s="92" t="s">
        <v>603</v>
      </c>
      <c r="C204" s="97" t="s">
        <v>620</v>
      </c>
      <c r="D204" s="95" t="s">
        <v>621</v>
      </c>
      <c r="E204" s="95" t="s">
        <v>622</v>
      </c>
      <c r="F204" s="95" t="s">
        <v>71</v>
      </c>
      <c r="G204" s="96" t="s">
        <v>607</v>
      </c>
      <c r="H204" s="95" t="s">
        <v>133</v>
      </c>
    </row>
    <row r="205" spans="1:8" ht="30" x14ac:dyDescent="0.2">
      <c r="A205" s="95">
        <v>23.3</v>
      </c>
      <c r="B205" s="92" t="s">
        <v>623</v>
      </c>
      <c r="C205" s="97" t="s">
        <v>624</v>
      </c>
      <c r="D205" s="95" t="s">
        <v>625</v>
      </c>
      <c r="E205" s="95" t="s">
        <v>626</v>
      </c>
      <c r="F205" s="95" t="s">
        <v>154</v>
      </c>
      <c r="G205" s="96" t="s">
        <v>627</v>
      </c>
      <c r="H205" s="95" t="s">
        <v>232</v>
      </c>
    </row>
    <row r="206" spans="1:8" ht="30" x14ac:dyDescent="0.2">
      <c r="A206" s="95">
        <v>23.3</v>
      </c>
      <c r="B206" s="92" t="s">
        <v>623</v>
      </c>
      <c r="C206" s="97" t="s">
        <v>628</v>
      </c>
      <c r="D206" s="95" t="s">
        <v>629</v>
      </c>
      <c r="E206" s="95" t="s">
        <v>626</v>
      </c>
      <c r="F206" s="95" t="s">
        <v>131</v>
      </c>
      <c r="G206" s="96" t="s">
        <v>627</v>
      </c>
      <c r="H206" s="95" t="s">
        <v>232</v>
      </c>
    </row>
  </sheetData>
  <autoFilter ref="A1:H206" xr:uid="{44413AFE-245C-4563-9716-68A1133A36A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201" activePane="bottomRight" state="frozen"/>
      <selection pane="topRight" activeCell="B1" sqref="B1"/>
      <selection pane="bottomLeft" activeCell="A2" sqref="A2"/>
      <selection pane="bottomRight" activeCell="D1" sqref="D1"/>
    </sheetView>
  </sheetViews>
  <sheetFormatPr baseColWidth="10" defaultColWidth="14.42578125" defaultRowHeight="15" x14ac:dyDescent="0.25"/>
  <cols>
    <col min="1" max="1" width="13.42578125" style="9" bestFit="1" customWidth="1"/>
    <col min="2" max="2" width="15.5703125" style="42" bestFit="1" customWidth="1"/>
    <col min="3" max="3" width="44" style="42" bestFit="1" customWidth="1"/>
    <col min="4" max="4" width="85.140625" style="42" bestFit="1" customWidth="1"/>
    <col min="5" max="16384" width="14.42578125" style="6"/>
  </cols>
  <sheetData>
    <row r="1" spans="1:4" s="2" customFormat="1" x14ac:dyDescent="0.2">
      <c r="A1" s="37" t="s">
        <v>119</v>
      </c>
      <c r="B1" s="15" t="s">
        <v>121</v>
      </c>
      <c r="C1" s="37" t="s">
        <v>630</v>
      </c>
      <c r="D1" s="37" t="s">
        <v>631</v>
      </c>
    </row>
    <row r="2" spans="1:4" ht="75" x14ac:dyDescent="0.2">
      <c r="A2" s="38">
        <v>4.0999999999999996</v>
      </c>
      <c r="B2" s="39" t="s">
        <v>128</v>
      </c>
      <c r="C2" s="100" t="s">
        <v>632</v>
      </c>
      <c r="D2" s="100" t="s">
        <v>130</v>
      </c>
    </row>
    <row r="3" spans="1:4" x14ac:dyDescent="0.2">
      <c r="A3" s="38">
        <v>4.0999999999999996</v>
      </c>
      <c r="B3" s="39" t="s">
        <v>134</v>
      </c>
      <c r="C3" s="100" t="s">
        <v>130</v>
      </c>
      <c r="D3" s="100" t="s">
        <v>130</v>
      </c>
    </row>
    <row r="4" spans="1:4" x14ac:dyDescent="0.2">
      <c r="A4" s="38">
        <v>4.0999999999999996</v>
      </c>
      <c r="B4" s="39" t="s">
        <v>136</v>
      </c>
      <c r="C4" s="100" t="s">
        <v>130</v>
      </c>
      <c r="D4" s="100" t="s">
        <v>130</v>
      </c>
    </row>
    <row r="5" spans="1:4" x14ac:dyDescent="0.2">
      <c r="A5" s="38">
        <v>4.0999999999999996</v>
      </c>
      <c r="B5" s="39" t="s">
        <v>138</v>
      </c>
      <c r="C5" s="100" t="s">
        <v>130</v>
      </c>
      <c r="D5" s="100" t="s">
        <v>130</v>
      </c>
    </row>
    <row r="6" spans="1:4" x14ac:dyDescent="0.2">
      <c r="A6" s="38">
        <v>4.0999999999999996</v>
      </c>
      <c r="B6" s="39" t="s">
        <v>140</v>
      </c>
      <c r="C6" s="100" t="s">
        <v>130</v>
      </c>
      <c r="D6" s="100" t="s">
        <v>130</v>
      </c>
    </row>
    <row r="7" spans="1:4" x14ac:dyDescent="0.2">
      <c r="A7" s="38">
        <v>4.0999999999999996</v>
      </c>
      <c r="B7" s="39" t="s">
        <v>142</v>
      </c>
      <c r="C7" s="100" t="s">
        <v>130</v>
      </c>
      <c r="D7" s="100" t="s">
        <v>130</v>
      </c>
    </row>
    <row r="8" spans="1:4" x14ac:dyDescent="0.2">
      <c r="A8" s="38">
        <v>4.0999999999999996</v>
      </c>
      <c r="B8" s="39" t="s">
        <v>144</v>
      </c>
      <c r="C8" s="100" t="s">
        <v>130</v>
      </c>
      <c r="D8" s="100" t="s">
        <v>130</v>
      </c>
    </row>
    <row r="9" spans="1:4" x14ac:dyDescent="0.2">
      <c r="A9" s="38">
        <v>4.0999999999999996</v>
      </c>
      <c r="B9" s="39" t="s">
        <v>146</v>
      </c>
      <c r="C9" s="100" t="s">
        <v>130</v>
      </c>
      <c r="D9" s="100" t="s">
        <v>130</v>
      </c>
    </row>
    <row r="10" spans="1:4" x14ac:dyDescent="0.2">
      <c r="A10" s="38">
        <v>4.0999999999999996</v>
      </c>
      <c r="B10" s="39" t="s">
        <v>115</v>
      </c>
      <c r="C10" s="100" t="s">
        <v>130</v>
      </c>
      <c r="D10" s="100" t="s">
        <v>130</v>
      </c>
    </row>
    <row r="11" spans="1:4" x14ac:dyDescent="0.2">
      <c r="A11" s="38">
        <v>4.0999999999999996</v>
      </c>
      <c r="B11" s="39" t="s">
        <v>149</v>
      </c>
      <c r="C11" s="100" t="s">
        <v>130</v>
      </c>
      <c r="D11" s="100" t="s">
        <v>130</v>
      </c>
    </row>
    <row r="12" spans="1:4" x14ac:dyDescent="0.2">
      <c r="A12" s="9">
        <v>4.2</v>
      </c>
      <c r="B12" s="39" t="s">
        <v>152</v>
      </c>
      <c r="C12" s="100" t="s">
        <v>130</v>
      </c>
      <c r="D12" s="100" t="s">
        <v>130</v>
      </c>
    </row>
    <row r="13" spans="1:4" x14ac:dyDescent="0.2">
      <c r="A13" s="40">
        <v>4.3</v>
      </c>
      <c r="B13" s="39" t="s">
        <v>156</v>
      </c>
      <c r="C13" s="100" t="s">
        <v>130</v>
      </c>
      <c r="D13" s="100" t="s">
        <v>130</v>
      </c>
    </row>
    <row r="14" spans="1:4" x14ac:dyDescent="0.2">
      <c r="A14" s="40">
        <v>4.3</v>
      </c>
      <c r="B14" s="39" t="s">
        <v>160</v>
      </c>
      <c r="C14" s="100" t="s">
        <v>130</v>
      </c>
      <c r="D14" s="100" t="s">
        <v>130</v>
      </c>
    </row>
    <row r="15" spans="1:4" x14ac:dyDescent="0.2">
      <c r="A15" s="40">
        <v>4.3</v>
      </c>
      <c r="B15" s="39" t="s">
        <v>162</v>
      </c>
      <c r="C15" s="100" t="s">
        <v>130</v>
      </c>
      <c r="D15" s="100" t="s">
        <v>130</v>
      </c>
    </row>
    <row r="16" spans="1:4" x14ac:dyDescent="0.25">
      <c r="A16" s="40">
        <v>4.3</v>
      </c>
      <c r="B16" s="41" t="s">
        <v>164</v>
      </c>
      <c r="C16" s="100" t="s">
        <v>130</v>
      </c>
      <c r="D16" s="100" t="s">
        <v>130</v>
      </c>
    </row>
    <row r="17" spans="1:4" x14ac:dyDescent="0.25">
      <c r="A17" s="40">
        <v>4.3</v>
      </c>
      <c r="B17" s="41" t="s">
        <v>166</v>
      </c>
      <c r="C17" s="100" t="s">
        <v>130</v>
      </c>
      <c r="D17" s="100" t="s">
        <v>130</v>
      </c>
    </row>
    <row r="18" spans="1:4" x14ac:dyDescent="0.25">
      <c r="A18" s="40">
        <v>4.3</v>
      </c>
      <c r="B18" s="41" t="s">
        <v>168</v>
      </c>
      <c r="C18" s="100" t="s">
        <v>130</v>
      </c>
      <c r="D18" s="100" t="s">
        <v>130</v>
      </c>
    </row>
    <row r="19" spans="1:4" x14ac:dyDescent="0.25">
      <c r="A19" s="40">
        <v>4.3</v>
      </c>
      <c r="B19" s="41" t="s">
        <v>170</v>
      </c>
      <c r="C19" s="100" t="s">
        <v>130</v>
      </c>
      <c r="D19" s="100" t="s">
        <v>130</v>
      </c>
    </row>
    <row r="20" spans="1:4" x14ac:dyDescent="0.25">
      <c r="A20" s="40">
        <v>4.3</v>
      </c>
      <c r="B20" s="41" t="s">
        <v>172</v>
      </c>
      <c r="C20" s="100" t="s">
        <v>130</v>
      </c>
      <c r="D20" s="100" t="s">
        <v>130</v>
      </c>
    </row>
    <row r="21" spans="1:4" x14ac:dyDescent="0.25">
      <c r="A21" s="40">
        <v>4.3</v>
      </c>
      <c r="B21" s="41" t="s">
        <v>174</v>
      </c>
      <c r="C21" s="100" t="s">
        <v>130</v>
      </c>
      <c r="D21" s="100" t="s">
        <v>130</v>
      </c>
    </row>
    <row r="22" spans="1:4" x14ac:dyDescent="0.25">
      <c r="A22" s="40">
        <v>4.3</v>
      </c>
      <c r="B22" s="41" t="s">
        <v>176</v>
      </c>
      <c r="C22" s="100" t="s">
        <v>130</v>
      </c>
      <c r="D22" s="100" t="s">
        <v>130</v>
      </c>
    </row>
    <row r="23" spans="1:4" x14ac:dyDescent="0.25">
      <c r="A23" s="40">
        <v>4.3</v>
      </c>
      <c r="B23" s="41" t="s">
        <v>178</v>
      </c>
      <c r="C23" s="100" t="s">
        <v>130</v>
      </c>
      <c r="D23" s="100" t="s">
        <v>130</v>
      </c>
    </row>
    <row r="24" spans="1:4" x14ac:dyDescent="0.25">
      <c r="A24" s="40">
        <v>4.3</v>
      </c>
      <c r="B24" s="41" t="s">
        <v>180</v>
      </c>
      <c r="C24" s="100" t="s">
        <v>130</v>
      </c>
      <c r="D24" s="100" t="s">
        <v>130</v>
      </c>
    </row>
    <row r="25" spans="1:4" x14ac:dyDescent="0.25">
      <c r="A25" s="40">
        <v>4.3</v>
      </c>
      <c r="B25" s="41" t="s">
        <v>182</v>
      </c>
      <c r="C25" s="100" t="s">
        <v>130</v>
      </c>
      <c r="D25" s="100" t="s">
        <v>130</v>
      </c>
    </row>
    <row r="26" spans="1:4" x14ac:dyDescent="0.25">
      <c r="A26" s="40">
        <v>4.3</v>
      </c>
      <c r="B26" s="41" t="s">
        <v>184</v>
      </c>
      <c r="C26" s="100" t="s">
        <v>130</v>
      </c>
      <c r="D26" s="100" t="s">
        <v>130</v>
      </c>
    </row>
    <row r="27" spans="1:4" x14ac:dyDescent="0.25">
      <c r="A27" s="40">
        <v>4.3</v>
      </c>
      <c r="B27" s="41" t="s">
        <v>187</v>
      </c>
      <c r="C27" s="100" t="s">
        <v>130</v>
      </c>
      <c r="D27" s="100" t="s">
        <v>130</v>
      </c>
    </row>
    <row r="28" spans="1:4" x14ac:dyDescent="0.25">
      <c r="A28" s="40">
        <v>4.4000000000000004</v>
      </c>
      <c r="B28" s="41" t="s">
        <v>190</v>
      </c>
      <c r="C28" s="100" t="s">
        <v>130</v>
      </c>
      <c r="D28" s="100" t="s">
        <v>130</v>
      </c>
    </row>
    <row r="29" spans="1:4" x14ac:dyDescent="0.25">
      <c r="A29" s="40">
        <v>4.4000000000000004</v>
      </c>
      <c r="B29" s="41" t="s">
        <v>117</v>
      </c>
      <c r="C29" s="100" t="s">
        <v>130</v>
      </c>
      <c r="D29" s="100" t="s">
        <v>130</v>
      </c>
    </row>
    <row r="30" spans="1:4" x14ac:dyDescent="0.25">
      <c r="A30" s="40">
        <v>4.4000000000000004</v>
      </c>
      <c r="B30" s="41" t="s">
        <v>193</v>
      </c>
      <c r="C30" s="100" t="s">
        <v>130</v>
      </c>
      <c r="D30" s="100" t="s">
        <v>130</v>
      </c>
    </row>
    <row r="31" spans="1:4" x14ac:dyDescent="0.25">
      <c r="A31" s="40">
        <v>4.4000000000000004</v>
      </c>
      <c r="B31" s="41" t="s">
        <v>198</v>
      </c>
      <c r="C31" s="100" t="s">
        <v>130</v>
      </c>
      <c r="D31" s="100" t="s">
        <v>130</v>
      </c>
    </row>
    <row r="32" spans="1:4" x14ac:dyDescent="0.25">
      <c r="A32" s="40">
        <v>4.4000000000000004</v>
      </c>
      <c r="B32" s="41" t="s">
        <v>201</v>
      </c>
      <c r="C32" s="100" t="s">
        <v>130</v>
      </c>
      <c r="D32" s="100" t="s">
        <v>130</v>
      </c>
    </row>
    <row r="33" spans="1:4" x14ac:dyDescent="0.25">
      <c r="A33" s="40">
        <v>4.4000000000000004</v>
      </c>
      <c r="B33" s="41" t="s">
        <v>205</v>
      </c>
      <c r="C33" s="100" t="s">
        <v>130</v>
      </c>
      <c r="D33" s="100" t="s">
        <v>130</v>
      </c>
    </row>
    <row r="34" spans="1:4" x14ac:dyDescent="0.25">
      <c r="A34" s="40">
        <v>4.4000000000000004</v>
      </c>
      <c r="B34" s="41" t="s">
        <v>207</v>
      </c>
      <c r="C34" s="100" t="s">
        <v>130</v>
      </c>
      <c r="D34" s="100" t="s">
        <v>130</v>
      </c>
    </row>
    <row r="35" spans="1:4" x14ac:dyDescent="0.25">
      <c r="A35" s="40">
        <v>4.4000000000000004</v>
      </c>
      <c r="B35" s="41" t="s">
        <v>209</v>
      </c>
      <c r="C35" s="100" t="s">
        <v>130</v>
      </c>
      <c r="D35" s="100" t="s">
        <v>130</v>
      </c>
    </row>
    <row r="36" spans="1:4" x14ac:dyDescent="0.25">
      <c r="A36" s="40">
        <v>4.4000000000000004</v>
      </c>
      <c r="B36" s="41" t="s">
        <v>211</v>
      </c>
      <c r="C36" s="100" t="s">
        <v>130</v>
      </c>
      <c r="D36" s="100" t="s">
        <v>130</v>
      </c>
    </row>
    <row r="37" spans="1:4" x14ac:dyDescent="0.25">
      <c r="A37" s="40">
        <v>4.4000000000000004</v>
      </c>
      <c r="B37" s="41" t="s">
        <v>214</v>
      </c>
      <c r="C37" s="100" t="s">
        <v>130</v>
      </c>
      <c r="D37" s="100" t="s">
        <v>130</v>
      </c>
    </row>
    <row r="38" spans="1:4" x14ac:dyDescent="0.25">
      <c r="A38" s="9">
        <v>5.0999999999999996</v>
      </c>
      <c r="B38" s="41" t="s">
        <v>217</v>
      </c>
      <c r="C38" s="100" t="s">
        <v>130</v>
      </c>
      <c r="D38" s="100" t="s">
        <v>130</v>
      </c>
    </row>
    <row r="39" spans="1:4" x14ac:dyDescent="0.25">
      <c r="A39" s="9">
        <v>5.2</v>
      </c>
      <c r="B39" s="41" t="s">
        <v>221</v>
      </c>
      <c r="C39" s="100" t="s">
        <v>130</v>
      </c>
      <c r="D39" s="100" t="s">
        <v>130</v>
      </c>
    </row>
    <row r="40" spans="1:4" x14ac:dyDescent="0.25">
      <c r="A40" s="9">
        <v>5.3</v>
      </c>
      <c r="B40" s="41" t="s">
        <v>223</v>
      </c>
      <c r="C40" s="100" t="s">
        <v>130</v>
      </c>
      <c r="D40" s="100" t="s">
        <v>130</v>
      </c>
    </row>
    <row r="41" spans="1:4" x14ac:dyDescent="0.25">
      <c r="A41" s="9">
        <v>5.3</v>
      </c>
      <c r="B41" s="41" t="s">
        <v>226</v>
      </c>
      <c r="C41" s="100" t="s">
        <v>130</v>
      </c>
      <c r="D41" s="100" t="s">
        <v>130</v>
      </c>
    </row>
    <row r="42" spans="1:4" x14ac:dyDescent="0.25">
      <c r="A42" s="9">
        <v>5.3</v>
      </c>
      <c r="B42" s="41" t="s">
        <v>228</v>
      </c>
      <c r="C42" s="100" t="s">
        <v>130</v>
      </c>
      <c r="D42" s="100" t="s">
        <v>130</v>
      </c>
    </row>
    <row r="43" spans="1:4" x14ac:dyDescent="0.25">
      <c r="A43" s="9">
        <v>5.3</v>
      </c>
      <c r="B43" s="41" t="s">
        <v>230</v>
      </c>
      <c r="C43" s="100" t="s">
        <v>130</v>
      </c>
      <c r="D43" s="100" t="s">
        <v>130</v>
      </c>
    </row>
    <row r="44" spans="1:4" x14ac:dyDescent="0.25">
      <c r="A44" s="9">
        <v>6.1</v>
      </c>
      <c r="B44" s="41" t="s">
        <v>234</v>
      </c>
      <c r="C44" s="100" t="s">
        <v>130</v>
      </c>
      <c r="D44" s="100" t="s">
        <v>130</v>
      </c>
    </row>
    <row r="45" spans="1:4" x14ac:dyDescent="0.25">
      <c r="A45" s="9">
        <v>6.2</v>
      </c>
      <c r="B45" s="41" t="s">
        <v>239</v>
      </c>
      <c r="C45" s="100" t="s">
        <v>130</v>
      </c>
      <c r="D45" s="100" t="s">
        <v>130</v>
      </c>
    </row>
    <row r="46" spans="1:4" x14ac:dyDescent="0.25">
      <c r="A46" s="9">
        <v>6.2</v>
      </c>
      <c r="B46" s="41" t="s">
        <v>243</v>
      </c>
      <c r="C46" s="100" t="s">
        <v>130</v>
      </c>
      <c r="D46" s="100" t="s">
        <v>130</v>
      </c>
    </row>
    <row r="47" spans="1:4" x14ac:dyDescent="0.25">
      <c r="A47" s="9">
        <v>6.2</v>
      </c>
      <c r="B47" s="41" t="s">
        <v>245</v>
      </c>
      <c r="C47" s="100" t="s">
        <v>130</v>
      </c>
      <c r="D47" s="100" t="s">
        <v>130</v>
      </c>
    </row>
    <row r="48" spans="1:4" x14ac:dyDescent="0.25">
      <c r="A48" s="9">
        <v>6.2</v>
      </c>
      <c r="B48" s="41" t="s">
        <v>247</v>
      </c>
      <c r="C48" s="100" t="s">
        <v>130</v>
      </c>
      <c r="D48" s="100" t="s">
        <v>130</v>
      </c>
    </row>
    <row r="49" spans="1:4" x14ac:dyDescent="0.25">
      <c r="A49" s="9">
        <v>6.2</v>
      </c>
      <c r="B49" s="41" t="s">
        <v>249</v>
      </c>
      <c r="C49" s="100" t="s">
        <v>130</v>
      </c>
      <c r="D49" s="100" t="s">
        <v>130</v>
      </c>
    </row>
    <row r="50" spans="1:4" x14ac:dyDescent="0.25">
      <c r="A50" s="9">
        <v>6.2</v>
      </c>
      <c r="B50" s="41" t="s">
        <v>251</v>
      </c>
      <c r="C50" s="100" t="s">
        <v>130</v>
      </c>
      <c r="D50" s="100" t="s">
        <v>130</v>
      </c>
    </row>
    <row r="51" spans="1:4" x14ac:dyDescent="0.25">
      <c r="A51" s="9">
        <v>6.2</v>
      </c>
      <c r="B51" s="41" t="s">
        <v>253</v>
      </c>
      <c r="C51" s="100" t="s">
        <v>130</v>
      </c>
      <c r="D51" s="100" t="s">
        <v>130</v>
      </c>
    </row>
    <row r="52" spans="1:4" x14ac:dyDescent="0.25">
      <c r="A52" s="9">
        <v>6.2</v>
      </c>
      <c r="B52" s="41" t="s">
        <v>255</v>
      </c>
      <c r="C52" s="100" t="s">
        <v>130</v>
      </c>
      <c r="D52" s="100" t="s">
        <v>130</v>
      </c>
    </row>
    <row r="53" spans="1:4" x14ac:dyDescent="0.25">
      <c r="A53" s="9">
        <v>6.2</v>
      </c>
      <c r="B53" s="41" t="s">
        <v>257</v>
      </c>
      <c r="C53" s="100" t="s">
        <v>130</v>
      </c>
      <c r="D53" s="100" t="s">
        <v>130</v>
      </c>
    </row>
    <row r="54" spans="1:4" x14ac:dyDescent="0.25">
      <c r="A54" s="9">
        <v>6.2</v>
      </c>
      <c r="B54" s="41" t="s">
        <v>259</v>
      </c>
      <c r="C54" s="100" t="s">
        <v>130</v>
      </c>
      <c r="D54" s="100" t="s">
        <v>130</v>
      </c>
    </row>
    <row r="55" spans="1:4" x14ac:dyDescent="0.25">
      <c r="A55" s="9">
        <v>6.2</v>
      </c>
      <c r="B55" s="41" t="s">
        <v>261</v>
      </c>
      <c r="C55" s="100" t="s">
        <v>130</v>
      </c>
      <c r="D55" s="100" t="s">
        <v>130</v>
      </c>
    </row>
    <row r="56" spans="1:4" x14ac:dyDescent="0.25">
      <c r="A56" s="9">
        <v>6.2</v>
      </c>
      <c r="B56" s="41" t="s">
        <v>263</v>
      </c>
      <c r="C56" s="100" t="s">
        <v>130</v>
      </c>
      <c r="D56" s="100" t="s">
        <v>130</v>
      </c>
    </row>
    <row r="57" spans="1:4" x14ac:dyDescent="0.25">
      <c r="A57" s="9">
        <v>6.2</v>
      </c>
      <c r="B57" s="41" t="s">
        <v>265</v>
      </c>
      <c r="C57" s="100" t="s">
        <v>130</v>
      </c>
      <c r="D57" s="100" t="s">
        <v>130</v>
      </c>
    </row>
    <row r="58" spans="1:4" x14ac:dyDescent="0.25">
      <c r="A58" s="9">
        <v>6.2</v>
      </c>
      <c r="B58" s="41" t="s">
        <v>267</v>
      </c>
      <c r="C58" s="100" t="s">
        <v>130</v>
      </c>
      <c r="D58" s="100" t="s">
        <v>130</v>
      </c>
    </row>
    <row r="59" spans="1:4" x14ac:dyDescent="0.25">
      <c r="A59" s="9">
        <v>6.2</v>
      </c>
      <c r="B59" s="41" t="s">
        <v>269</v>
      </c>
      <c r="C59" s="100" t="s">
        <v>130</v>
      </c>
      <c r="D59" s="100" t="s">
        <v>130</v>
      </c>
    </row>
    <row r="60" spans="1:4" x14ac:dyDescent="0.25">
      <c r="A60" s="9">
        <v>6.3</v>
      </c>
      <c r="B60" s="41" t="s">
        <v>273</v>
      </c>
      <c r="C60" s="100" t="s">
        <v>130</v>
      </c>
      <c r="D60" s="100" t="s">
        <v>130</v>
      </c>
    </row>
    <row r="61" spans="1:4" x14ac:dyDescent="0.25">
      <c r="A61" s="9">
        <v>6.4</v>
      </c>
      <c r="B61" s="41" t="s">
        <v>276</v>
      </c>
      <c r="C61" s="100" t="s">
        <v>130</v>
      </c>
      <c r="D61" s="100" t="s">
        <v>130</v>
      </c>
    </row>
    <row r="62" spans="1:4" x14ac:dyDescent="0.25">
      <c r="A62" s="9">
        <v>6.4</v>
      </c>
      <c r="B62" s="41" t="s">
        <v>278</v>
      </c>
      <c r="C62" s="100" t="s">
        <v>130</v>
      </c>
      <c r="D62" s="100" t="s">
        <v>130</v>
      </c>
    </row>
    <row r="63" spans="1:4" x14ac:dyDescent="0.25">
      <c r="A63" s="9">
        <v>6.4</v>
      </c>
      <c r="B63" s="41" t="s">
        <v>281</v>
      </c>
      <c r="C63" s="100" t="s">
        <v>130</v>
      </c>
      <c r="D63" s="100" t="s">
        <v>130</v>
      </c>
    </row>
    <row r="64" spans="1:4" x14ac:dyDescent="0.25">
      <c r="A64" s="9">
        <v>6.4</v>
      </c>
      <c r="B64" s="41" t="s">
        <v>283</v>
      </c>
      <c r="C64" s="100" t="s">
        <v>130</v>
      </c>
      <c r="D64" s="100" t="s">
        <v>130</v>
      </c>
    </row>
    <row r="65" spans="1:4" x14ac:dyDescent="0.25">
      <c r="A65" s="9">
        <v>6.4</v>
      </c>
      <c r="B65" s="41" t="s">
        <v>285</v>
      </c>
      <c r="C65" s="100" t="s">
        <v>130</v>
      </c>
      <c r="D65" s="100" t="s">
        <v>130</v>
      </c>
    </row>
    <row r="66" spans="1:4" x14ac:dyDescent="0.25">
      <c r="A66" s="9">
        <v>6.4</v>
      </c>
      <c r="B66" s="41" t="s">
        <v>287</v>
      </c>
      <c r="C66" s="100" t="s">
        <v>130</v>
      </c>
      <c r="D66" s="100" t="s">
        <v>130</v>
      </c>
    </row>
    <row r="67" spans="1:4" x14ac:dyDescent="0.25">
      <c r="A67" s="9">
        <v>6.4</v>
      </c>
      <c r="B67" s="41" t="s">
        <v>289</v>
      </c>
      <c r="C67" s="100" t="s">
        <v>130</v>
      </c>
      <c r="D67" s="100" t="s">
        <v>130</v>
      </c>
    </row>
    <row r="68" spans="1:4" x14ac:dyDescent="0.25">
      <c r="A68" s="9">
        <v>6.4</v>
      </c>
      <c r="B68" s="41" t="s">
        <v>291</v>
      </c>
      <c r="C68" s="100" t="s">
        <v>130</v>
      </c>
      <c r="D68" s="100" t="s">
        <v>130</v>
      </c>
    </row>
    <row r="69" spans="1:4" x14ac:dyDescent="0.25">
      <c r="A69" s="9">
        <v>6.4</v>
      </c>
      <c r="B69" s="41" t="s">
        <v>293</v>
      </c>
      <c r="C69" s="100" t="s">
        <v>130</v>
      </c>
      <c r="D69" s="100" t="s">
        <v>130</v>
      </c>
    </row>
    <row r="70" spans="1:4" x14ac:dyDescent="0.25">
      <c r="A70" s="9">
        <v>6.4</v>
      </c>
      <c r="B70" s="41" t="s">
        <v>295</v>
      </c>
      <c r="C70" s="100" t="s">
        <v>130</v>
      </c>
      <c r="D70" s="100" t="s">
        <v>130</v>
      </c>
    </row>
    <row r="71" spans="1:4" x14ac:dyDescent="0.25">
      <c r="A71" s="9">
        <v>6.4</v>
      </c>
      <c r="B71" s="41" t="s">
        <v>297</v>
      </c>
      <c r="C71" s="100" t="s">
        <v>130</v>
      </c>
      <c r="D71" s="100" t="s">
        <v>130</v>
      </c>
    </row>
    <row r="72" spans="1:4" x14ac:dyDescent="0.25">
      <c r="A72" s="9">
        <v>6.4</v>
      </c>
      <c r="B72" s="41" t="s">
        <v>299</v>
      </c>
      <c r="C72" s="100" t="s">
        <v>130</v>
      </c>
      <c r="D72" s="100" t="s">
        <v>130</v>
      </c>
    </row>
    <row r="73" spans="1:4" x14ac:dyDescent="0.25">
      <c r="A73" s="9">
        <v>6.4</v>
      </c>
      <c r="B73" s="41" t="s">
        <v>301</v>
      </c>
      <c r="C73" s="100" t="s">
        <v>130</v>
      </c>
      <c r="D73" s="100" t="s">
        <v>130</v>
      </c>
    </row>
    <row r="74" spans="1:4" x14ac:dyDescent="0.25">
      <c r="A74" s="9">
        <v>6.4</v>
      </c>
      <c r="B74" s="41" t="s">
        <v>303</v>
      </c>
      <c r="C74" s="100" t="s">
        <v>130</v>
      </c>
      <c r="D74" s="100" t="s">
        <v>130</v>
      </c>
    </row>
    <row r="75" spans="1:4" x14ac:dyDescent="0.25">
      <c r="A75" s="9">
        <v>6.4</v>
      </c>
      <c r="B75" s="41" t="s">
        <v>305</v>
      </c>
      <c r="C75" s="100" t="s">
        <v>130</v>
      </c>
      <c r="D75" s="100" t="s">
        <v>130</v>
      </c>
    </row>
    <row r="76" spans="1:4" x14ac:dyDescent="0.25">
      <c r="A76" s="9">
        <v>6.5</v>
      </c>
      <c r="B76" s="41" t="s">
        <v>308</v>
      </c>
      <c r="C76" s="100" t="s">
        <v>130</v>
      </c>
      <c r="D76" s="100" t="s">
        <v>130</v>
      </c>
    </row>
    <row r="77" spans="1:4" x14ac:dyDescent="0.25">
      <c r="A77" s="9">
        <v>6.5</v>
      </c>
      <c r="B77" s="41" t="s">
        <v>311</v>
      </c>
      <c r="C77" s="100" t="s">
        <v>130</v>
      </c>
      <c r="D77" s="100" t="s">
        <v>130</v>
      </c>
    </row>
    <row r="78" spans="1:4" x14ac:dyDescent="0.25">
      <c r="A78" s="9">
        <v>6.5</v>
      </c>
      <c r="B78" s="41" t="s">
        <v>313</v>
      </c>
      <c r="C78" s="100" t="s">
        <v>130</v>
      </c>
      <c r="D78" s="100" t="s">
        <v>130</v>
      </c>
    </row>
    <row r="79" spans="1:4" x14ac:dyDescent="0.25">
      <c r="A79" s="9">
        <v>6.5</v>
      </c>
      <c r="B79" s="41" t="s">
        <v>315</v>
      </c>
      <c r="C79" s="100" t="s">
        <v>130</v>
      </c>
      <c r="D79" s="100" t="s">
        <v>130</v>
      </c>
    </row>
    <row r="80" spans="1:4" x14ac:dyDescent="0.25">
      <c r="A80" s="9">
        <v>6.5</v>
      </c>
      <c r="B80" s="41" t="s">
        <v>317</v>
      </c>
      <c r="C80" s="100" t="s">
        <v>130</v>
      </c>
      <c r="D80" s="100" t="s">
        <v>130</v>
      </c>
    </row>
    <row r="81" spans="1:4" x14ac:dyDescent="0.25">
      <c r="A81" s="9">
        <v>6.5</v>
      </c>
      <c r="B81" s="41" t="s">
        <v>319</v>
      </c>
      <c r="C81" s="100" t="s">
        <v>130</v>
      </c>
      <c r="D81" s="100" t="s">
        <v>130</v>
      </c>
    </row>
    <row r="82" spans="1:4" x14ac:dyDescent="0.25">
      <c r="A82" s="9">
        <v>6.5</v>
      </c>
      <c r="B82" s="41" t="s">
        <v>321</v>
      </c>
      <c r="C82" s="100" t="s">
        <v>130</v>
      </c>
      <c r="D82" s="100" t="s">
        <v>130</v>
      </c>
    </row>
    <row r="83" spans="1:4" x14ac:dyDescent="0.25">
      <c r="A83" s="9">
        <v>6.6</v>
      </c>
      <c r="B83" s="41" t="s">
        <v>324</v>
      </c>
      <c r="C83" s="100" t="s">
        <v>130</v>
      </c>
      <c r="D83" s="100" t="s">
        <v>130</v>
      </c>
    </row>
    <row r="84" spans="1:4" x14ac:dyDescent="0.25">
      <c r="A84" s="9">
        <v>6.7</v>
      </c>
      <c r="B84" s="41" t="s">
        <v>326</v>
      </c>
      <c r="C84" s="100" t="s">
        <v>130</v>
      </c>
      <c r="D84" s="100" t="s">
        <v>130</v>
      </c>
    </row>
    <row r="85" spans="1:4" x14ac:dyDescent="0.25">
      <c r="A85" s="9">
        <v>6.8</v>
      </c>
      <c r="B85" s="41" t="s">
        <v>328</v>
      </c>
      <c r="C85" s="100" t="s">
        <v>130</v>
      </c>
      <c r="D85" s="100" t="s">
        <v>130</v>
      </c>
    </row>
    <row r="86" spans="1:4" x14ac:dyDescent="0.25">
      <c r="A86" s="9">
        <v>7.1</v>
      </c>
      <c r="B86" s="41" t="s">
        <v>330</v>
      </c>
      <c r="C86" s="100" t="s">
        <v>130</v>
      </c>
      <c r="D86" s="100" t="s">
        <v>130</v>
      </c>
    </row>
    <row r="87" spans="1:4" x14ac:dyDescent="0.25">
      <c r="A87" s="9">
        <v>7.1</v>
      </c>
      <c r="B87" s="41" t="s">
        <v>332</v>
      </c>
      <c r="C87" s="100" t="s">
        <v>130</v>
      </c>
      <c r="D87" s="100" t="s">
        <v>130</v>
      </c>
    </row>
    <row r="88" spans="1:4" x14ac:dyDescent="0.25">
      <c r="A88" s="9">
        <v>7.1</v>
      </c>
      <c r="B88" s="41" t="s">
        <v>336</v>
      </c>
      <c r="C88" s="100" t="s">
        <v>130</v>
      </c>
      <c r="D88" s="100" t="s">
        <v>130</v>
      </c>
    </row>
    <row r="89" spans="1:4" x14ac:dyDescent="0.25">
      <c r="A89" s="9">
        <v>7.1</v>
      </c>
      <c r="B89" s="41" t="s">
        <v>338</v>
      </c>
      <c r="C89" s="100" t="s">
        <v>130</v>
      </c>
      <c r="D89" s="100" t="s">
        <v>130</v>
      </c>
    </row>
    <row r="90" spans="1:4" x14ac:dyDescent="0.25">
      <c r="A90" s="9">
        <v>7.1</v>
      </c>
      <c r="B90" s="41" t="s">
        <v>340</v>
      </c>
      <c r="C90" s="100" t="s">
        <v>130</v>
      </c>
      <c r="D90" s="100" t="s">
        <v>130</v>
      </c>
    </row>
    <row r="91" spans="1:4" x14ac:dyDescent="0.25">
      <c r="A91" s="9">
        <v>7.1</v>
      </c>
      <c r="B91" s="41" t="s">
        <v>342</v>
      </c>
      <c r="C91" s="100" t="s">
        <v>130</v>
      </c>
      <c r="D91" s="100" t="s">
        <v>130</v>
      </c>
    </row>
    <row r="92" spans="1:4" x14ac:dyDescent="0.25">
      <c r="A92" s="9">
        <v>7.1</v>
      </c>
      <c r="B92" s="41" t="s">
        <v>344</v>
      </c>
      <c r="C92" s="100" t="s">
        <v>130</v>
      </c>
      <c r="D92" s="100" t="s">
        <v>130</v>
      </c>
    </row>
    <row r="93" spans="1:4" x14ac:dyDescent="0.25">
      <c r="A93" s="9">
        <v>7.1</v>
      </c>
      <c r="B93" s="41" t="s">
        <v>346</v>
      </c>
      <c r="C93" s="100" t="s">
        <v>130</v>
      </c>
      <c r="D93" s="100" t="s">
        <v>130</v>
      </c>
    </row>
    <row r="94" spans="1:4" x14ac:dyDescent="0.25">
      <c r="A94" s="9">
        <v>7.1</v>
      </c>
      <c r="B94" s="41" t="s">
        <v>348</v>
      </c>
      <c r="C94" s="100" t="s">
        <v>130</v>
      </c>
      <c r="D94" s="100" t="s">
        <v>130</v>
      </c>
    </row>
    <row r="95" spans="1:4" x14ac:dyDescent="0.25">
      <c r="A95" s="9">
        <v>7.1</v>
      </c>
      <c r="B95" s="41" t="s">
        <v>350</v>
      </c>
      <c r="C95" s="100" t="s">
        <v>130</v>
      </c>
      <c r="D95" s="100" t="s">
        <v>130</v>
      </c>
    </row>
    <row r="96" spans="1:4" x14ac:dyDescent="0.25">
      <c r="A96" s="9">
        <v>7.1</v>
      </c>
      <c r="B96" s="41" t="s">
        <v>352</v>
      </c>
      <c r="C96" s="100" t="s">
        <v>130</v>
      </c>
      <c r="D96" s="100" t="s">
        <v>130</v>
      </c>
    </row>
    <row r="97" spans="1:4" x14ac:dyDescent="0.25">
      <c r="A97" s="9">
        <v>7.2</v>
      </c>
      <c r="B97" s="41" t="s">
        <v>355</v>
      </c>
      <c r="C97" s="100" t="s">
        <v>130</v>
      </c>
      <c r="D97" s="100" t="s">
        <v>130</v>
      </c>
    </row>
    <row r="98" spans="1:4" x14ac:dyDescent="0.25">
      <c r="A98" s="9">
        <v>7.3</v>
      </c>
      <c r="B98" s="41" t="s">
        <v>357</v>
      </c>
      <c r="C98" s="100" t="s">
        <v>130</v>
      </c>
      <c r="D98" s="100" t="s">
        <v>130</v>
      </c>
    </row>
    <row r="99" spans="1:4" x14ac:dyDescent="0.25">
      <c r="A99" s="9">
        <v>7.3</v>
      </c>
      <c r="B99" s="41" t="s">
        <v>361</v>
      </c>
      <c r="C99" s="100" t="s">
        <v>130</v>
      </c>
      <c r="D99" s="100" t="s">
        <v>130</v>
      </c>
    </row>
    <row r="100" spans="1:4" x14ac:dyDescent="0.25">
      <c r="A100" s="9">
        <v>7.3</v>
      </c>
      <c r="B100" s="41" t="s">
        <v>363</v>
      </c>
      <c r="C100" s="100" t="s">
        <v>130</v>
      </c>
      <c r="D100" s="100" t="s">
        <v>130</v>
      </c>
    </row>
    <row r="101" spans="1:4" x14ac:dyDescent="0.25">
      <c r="A101" s="9">
        <v>7.3</v>
      </c>
      <c r="B101" s="41" t="s">
        <v>366</v>
      </c>
      <c r="C101" s="100" t="s">
        <v>130</v>
      </c>
      <c r="D101" s="100" t="s">
        <v>130</v>
      </c>
    </row>
    <row r="102" spans="1:4" x14ac:dyDescent="0.25">
      <c r="A102" s="9">
        <v>7.3</v>
      </c>
      <c r="B102" s="41" t="s">
        <v>368</v>
      </c>
      <c r="C102" s="100" t="s">
        <v>130</v>
      </c>
      <c r="D102" s="100" t="s">
        <v>130</v>
      </c>
    </row>
    <row r="103" spans="1:4" x14ac:dyDescent="0.25">
      <c r="A103" s="9">
        <v>7.3</v>
      </c>
      <c r="B103" s="41" t="s">
        <v>370</v>
      </c>
      <c r="C103" s="100" t="s">
        <v>130</v>
      </c>
      <c r="D103" s="100" t="s">
        <v>130</v>
      </c>
    </row>
    <row r="104" spans="1:4" x14ac:dyDescent="0.25">
      <c r="A104" s="9">
        <v>7.3</v>
      </c>
      <c r="B104" s="41" t="s">
        <v>374</v>
      </c>
      <c r="C104" s="100" t="s">
        <v>130</v>
      </c>
      <c r="D104" s="100" t="s">
        <v>130</v>
      </c>
    </row>
    <row r="105" spans="1:4" x14ac:dyDescent="0.25">
      <c r="A105" s="9">
        <v>12.1</v>
      </c>
      <c r="B105" s="41" t="s">
        <v>377</v>
      </c>
      <c r="C105" s="100" t="s">
        <v>130</v>
      </c>
      <c r="D105" s="100" t="s">
        <v>130</v>
      </c>
    </row>
    <row r="106" spans="1:4" x14ac:dyDescent="0.25">
      <c r="A106" s="9">
        <v>12.1</v>
      </c>
      <c r="B106" s="41" t="s">
        <v>379</v>
      </c>
      <c r="C106" s="100" t="s">
        <v>130</v>
      </c>
      <c r="D106" s="100" t="s">
        <v>130</v>
      </c>
    </row>
    <row r="107" spans="1:4" x14ac:dyDescent="0.25">
      <c r="A107" s="9">
        <v>12.1</v>
      </c>
      <c r="B107" s="41" t="s">
        <v>381</v>
      </c>
      <c r="C107" s="100" t="s">
        <v>130</v>
      </c>
      <c r="D107" s="100" t="s">
        <v>130</v>
      </c>
    </row>
    <row r="108" spans="1:4" x14ac:dyDescent="0.25">
      <c r="A108" s="9">
        <v>12.2</v>
      </c>
      <c r="B108" s="41" t="s">
        <v>384</v>
      </c>
      <c r="C108" s="100" t="s">
        <v>130</v>
      </c>
      <c r="D108" s="100" t="s">
        <v>130</v>
      </c>
    </row>
    <row r="109" spans="1:4" x14ac:dyDescent="0.25">
      <c r="A109" s="9">
        <v>12.2</v>
      </c>
      <c r="B109" s="41" t="s">
        <v>386</v>
      </c>
      <c r="C109" s="100" t="s">
        <v>130</v>
      </c>
      <c r="D109" s="100" t="s">
        <v>130</v>
      </c>
    </row>
    <row r="110" spans="1:4" x14ac:dyDescent="0.25">
      <c r="A110" s="9">
        <v>12.2</v>
      </c>
      <c r="B110" s="41" t="s">
        <v>388</v>
      </c>
      <c r="C110" s="100" t="s">
        <v>130</v>
      </c>
      <c r="D110" s="100" t="s">
        <v>130</v>
      </c>
    </row>
    <row r="111" spans="1:4" x14ac:dyDescent="0.25">
      <c r="A111" s="9">
        <v>13.1</v>
      </c>
      <c r="B111" s="41" t="s">
        <v>391</v>
      </c>
      <c r="C111" s="100" t="s">
        <v>130</v>
      </c>
      <c r="D111" s="100" t="s">
        <v>130</v>
      </c>
    </row>
    <row r="112" spans="1:4" x14ac:dyDescent="0.25">
      <c r="A112" s="9">
        <v>13.1</v>
      </c>
      <c r="B112" s="41" t="s">
        <v>394</v>
      </c>
      <c r="C112" s="100" t="s">
        <v>130</v>
      </c>
      <c r="D112" s="100" t="s">
        <v>130</v>
      </c>
    </row>
    <row r="113" spans="1:4" x14ac:dyDescent="0.25">
      <c r="A113" s="9">
        <v>13.1</v>
      </c>
      <c r="B113" s="41" t="s">
        <v>396</v>
      </c>
      <c r="C113" s="100" t="s">
        <v>130</v>
      </c>
      <c r="D113" s="100" t="s">
        <v>130</v>
      </c>
    </row>
    <row r="114" spans="1:4" x14ac:dyDescent="0.25">
      <c r="A114" s="9">
        <v>13.1</v>
      </c>
      <c r="B114" s="41" t="s">
        <v>398</v>
      </c>
      <c r="C114" s="100" t="s">
        <v>130</v>
      </c>
      <c r="D114" s="100" t="s">
        <v>130</v>
      </c>
    </row>
    <row r="115" spans="1:4" x14ac:dyDescent="0.25">
      <c r="A115" s="9">
        <v>13.1</v>
      </c>
      <c r="B115" s="41" t="s">
        <v>401</v>
      </c>
      <c r="C115" s="100" t="s">
        <v>130</v>
      </c>
      <c r="D115" s="100" t="s">
        <v>130</v>
      </c>
    </row>
    <row r="116" spans="1:4" x14ac:dyDescent="0.25">
      <c r="A116" s="9">
        <v>14.1</v>
      </c>
      <c r="B116" s="41" t="s">
        <v>404</v>
      </c>
      <c r="C116" s="100" t="s">
        <v>130</v>
      </c>
      <c r="D116" s="100" t="s">
        <v>130</v>
      </c>
    </row>
    <row r="117" spans="1:4" x14ac:dyDescent="0.25">
      <c r="A117" s="9">
        <v>14.1</v>
      </c>
      <c r="B117" s="41" t="s">
        <v>406</v>
      </c>
      <c r="C117" s="100" t="s">
        <v>130</v>
      </c>
      <c r="D117" s="100" t="s">
        <v>130</v>
      </c>
    </row>
    <row r="118" spans="1:4" x14ac:dyDescent="0.25">
      <c r="A118" s="9">
        <v>14.1</v>
      </c>
      <c r="B118" s="41" t="s">
        <v>408</v>
      </c>
      <c r="C118" s="100" t="s">
        <v>130</v>
      </c>
      <c r="D118" s="100" t="s">
        <v>130</v>
      </c>
    </row>
    <row r="119" spans="1:4" x14ac:dyDescent="0.25">
      <c r="A119" s="9">
        <v>14.1</v>
      </c>
      <c r="B119" s="41" t="s">
        <v>410</v>
      </c>
      <c r="C119" s="100" t="s">
        <v>130</v>
      </c>
      <c r="D119" s="100" t="s">
        <v>130</v>
      </c>
    </row>
    <row r="120" spans="1:4" x14ac:dyDescent="0.25">
      <c r="A120" s="9">
        <v>15.1</v>
      </c>
      <c r="B120" s="41" t="s">
        <v>413</v>
      </c>
      <c r="C120" s="100" t="s">
        <v>130</v>
      </c>
      <c r="D120" s="100" t="s">
        <v>130</v>
      </c>
    </row>
    <row r="121" spans="1:4" x14ac:dyDescent="0.25">
      <c r="A121" s="9">
        <v>15.1</v>
      </c>
      <c r="B121" s="41" t="s">
        <v>416</v>
      </c>
      <c r="C121" s="100" t="s">
        <v>130</v>
      </c>
      <c r="D121" s="100" t="s">
        <v>130</v>
      </c>
    </row>
    <row r="122" spans="1:4" x14ac:dyDescent="0.25">
      <c r="A122" s="9">
        <v>15.2</v>
      </c>
      <c r="B122" s="41" t="s">
        <v>419</v>
      </c>
      <c r="C122" s="100" t="s">
        <v>130</v>
      </c>
      <c r="D122" s="100" t="s">
        <v>130</v>
      </c>
    </row>
    <row r="123" spans="1:4" x14ac:dyDescent="0.25">
      <c r="A123" s="9">
        <v>15.2</v>
      </c>
      <c r="B123" s="41" t="s">
        <v>421</v>
      </c>
      <c r="C123" s="100" t="s">
        <v>130</v>
      </c>
      <c r="D123" s="100" t="s">
        <v>130</v>
      </c>
    </row>
    <row r="124" spans="1:4" x14ac:dyDescent="0.25">
      <c r="A124" s="9">
        <v>15.2</v>
      </c>
      <c r="B124" s="41" t="s">
        <v>423</v>
      </c>
      <c r="C124" s="100" t="s">
        <v>130</v>
      </c>
      <c r="D124" s="100" t="s">
        <v>130</v>
      </c>
    </row>
    <row r="125" spans="1:4" x14ac:dyDescent="0.25">
      <c r="A125" s="9">
        <v>15.2</v>
      </c>
      <c r="B125" s="41" t="s">
        <v>425</v>
      </c>
      <c r="C125" s="100" t="s">
        <v>130</v>
      </c>
      <c r="D125" s="100" t="s">
        <v>130</v>
      </c>
    </row>
    <row r="126" spans="1:4" x14ac:dyDescent="0.25">
      <c r="A126" s="9">
        <v>15.2</v>
      </c>
      <c r="B126" s="41" t="s">
        <v>427</v>
      </c>
      <c r="C126" s="100" t="s">
        <v>130</v>
      </c>
      <c r="D126" s="100" t="s">
        <v>130</v>
      </c>
    </row>
    <row r="127" spans="1:4" x14ac:dyDescent="0.25">
      <c r="A127" s="9">
        <v>15.2</v>
      </c>
      <c r="B127" s="41" t="s">
        <v>429</v>
      </c>
      <c r="C127" s="100" t="s">
        <v>130</v>
      </c>
      <c r="D127" s="100" t="s">
        <v>130</v>
      </c>
    </row>
    <row r="128" spans="1:4" x14ac:dyDescent="0.25">
      <c r="A128" s="9">
        <v>15.2</v>
      </c>
      <c r="B128" s="41" t="s">
        <v>431</v>
      </c>
      <c r="C128" s="100" t="s">
        <v>130</v>
      </c>
      <c r="D128" s="100" t="s">
        <v>130</v>
      </c>
    </row>
    <row r="129" spans="1:4" x14ac:dyDescent="0.25">
      <c r="A129" s="9">
        <v>15.3</v>
      </c>
      <c r="B129" s="41" t="s">
        <v>434</v>
      </c>
      <c r="C129" s="100" t="s">
        <v>130</v>
      </c>
      <c r="D129" s="100" t="s">
        <v>130</v>
      </c>
    </row>
    <row r="130" spans="1:4" x14ac:dyDescent="0.25">
      <c r="A130" s="9">
        <v>15.3</v>
      </c>
      <c r="B130" s="41" t="s">
        <v>436</v>
      </c>
      <c r="C130" s="100" t="s">
        <v>130</v>
      </c>
      <c r="D130" s="100" t="s">
        <v>130</v>
      </c>
    </row>
    <row r="131" spans="1:4" x14ac:dyDescent="0.25">
      <c r="A131" s="9">
        <v>16.100000000000001</v>
      </c>
      <c r="B131" s="41" t="s">
        <v>439</v>
      </c>
      <c r="C131" s="100" t="s">
        <v>130</v>
      </c>
      <c r="D131" s="100" t="s">
        <v>130</v>
      </c>
    </row>
    <row r="132" spans="1:4" x14ac:dyDescent="0.25">
      <c r="A132" s="9">
        <v>16.100000000000001</v>
      </c>
      <c r="B132" s="41" t="s">
        <v>441</v>
      </c>
      <c r="C132" s="100" t="s">
        <v>130</v>
      </c>
      <c r="D132" s="100" t="s">
        <v>130</v>
      </c>
    </row>
    <row r="133" spans="1:4" x14ac:dyDescent="0.25">
      <c r="A133" s="9">
        <v>16.2</v>
      </c>
      <c r="B133" s="41" t="s">
        <v>444</v>
      </c>
      <c r="C133" s="100" t="s">
        <v>130</v>
      </c>
      <c r="D133" s="100" t="s">
        <v>130</v>
      </c>
    </row>
    <row r="134" spans="1:4" x14ac:dyDescent="0.25">
      <c r="A134" s="9">
        <v>16.2</v>
      </c>
      <c r="B134" s="41" t="s">
        <v>446</v>
      </c>
      <c r="C134" s="100" t="s">
        <v>130</v>
      </c>
      <c r="D134" s="100" t="s">
        <v>130</v>
      </c>
    </row>
    <row r="135" spans="1:4" x14ac:dyDescent="0.25">
      <c r="A135" s="9">
        <v>16.2</v>
      </c>
      <c r="B135" s="41" t="s">
        <v>448</v>
      </c>
      <c r="C135" s="100" t="s">
        <v>130</v>
      </c>
      <c r="D135" s="100" t="s">
        <v>130</v>
      </c>
    </row>
    <row r="136" spans="1:4" x14ac:dyDescent="0.25">
      <c r="A136" s="9">
        <v>16.2</v>
      </c>
      <c r="B136" s="41" t="s">
        <v>450</v>
      </c>
      <c r="C136" s="100" t="s">
        <v>130</v>
      </c>
      <c r="D136" s="100" t="s">
        <v>130</v>
      </c>
    </row>
    <row r="137" spans="1:4" x14ac:dyDescent="0.25">
      <c r="A137" s="9">
        <v>16.2</v>
      </c>
      <c r="B137" s="41" t="s">
        <v>452</v>
      </c>
      <c r="C137" s="100" t="s">
        <v>130</v>
      </c>
      <c r="D137" s="100" t="s">
        <v>130</v>
      </c>
    </row>
    <row r="138" spans="1:4" x14ac:dyDescent="0.25">
      <c r="A138" s="9">
        <v>16.2</v>
      </c>
      <c r="B138" s="41" t="s">
        <v>454</v>
      </c>
      <c r="C138" s="100" t="s">
        <v>130</v>
      </c>
      <c r="D138" s="100" t="s">
        <v>130</v>
      </c>
    </row>
    <row r="139" spans="1:4" x14ac:dyDescent="0.25">
      <c r="A139" s="9">
        <v>16.2</v>
      </c>
      <c r="B139" s="41" t="s">
        <v>456</v>
      </c>
      <c r="C139" s="100" t="s">
        <v>130</v>
      </c>
      <c r="D139" s="100" t="s">
        <v>130</v>
      </c>
    </row>
    <row r="140" spans="1:4" x14ac:dyDescent="0.25">
      <c r="A140" s="9">
        <v>16.2</v>
      </c>
      <c r="B140" s="41" t="s">
        <v>458</v>
      </c>
      <c r="C140" s="100" t="s">
        <v>130</v>
      </c>
      <c r="D140" s="100" t="s">
        <v>130</v>
      </c>
    </row>
    <row r="141" spans="1:4" x14ac:dyDescent="0.25">
      <c r="A141" s="9">
        <v>16.2</v>
      </c>
      <c r="B141" s="41" t="s">
        <v>462</v>
      </c>
      <c r="C141" s="100" t="s">
        <v>130</v>
      </c>
      <c r="D141" s="100" t="s">
        <v>130</v>
      </c>
    </row>
    <row r="142" spans="1:4" x14ac:dyDescent="0.25">
      <c r="A142" s="9">
        <v>16.2</v>
      </c>
      <c r="B142" s="41" t="s">
        <v>465</v>
      </c>
      <c r="C142" s="100" t="s">
        <v>130</v>
      </c>
      <c r="D142" s="100" t="s">
        <v>130</v>
      </c>
    </row>
    <row r="143" spans="1:4" x14ac:dyDescent="0.25">
      <c r="A143" s="9">
        <v>16.2</v>
      </c>
      <c r="B143" s="41" t="s">
        <v>467</v>
      </c>
      <c r="C143" s="100" t="s">
        <v>130</v>
      </c>
      <c r="D143" s="100" t="s">
        <v>130</v>
      </c>
    </row>
    <row r="144" spans="1:4" x14ac:dyDescent="0.25">
      <c r="A144" s="9">
        <v>16.2</v>
      </c>
      <c r="B144" s="41" t="s">
        <v>469</v>
      </c>
      <c r="C144" s="100" t="s">
        <v>130</v>
      </c>
      <c r="D144" s="100" t="s">
        <v>130</v>
      </c>
    </row>
    <row r="145" spans="1:4" x14ac:dyDescent="0.25">
      <c r="A145" s="9">
        <v>16.2</v>
      </c>
      <c r="B145" s="41" t="s">
        <v>471</v>
      </c>
      <c r="C145" s="100" t="s">
        <v>130</v>
      </c>
      <c r="D145" s="100" t="s">
        <v>130</v>
      </c>
    </row>
    <row r="146" spans="1:4" x14ac:dyDescent="0.25">
      <c r="A146" s="9">
        <v>16.2</v>
      </c>
      <c r="B146" s="41" t="s">
        <v>473</v>
      </c>
      <c r="C146" s="100" t="s">
        <v>130</v>
      </c>
      <c r="D146" s="100" t="s">
        <v>130</v>
      </c>
    </row>
    <row r="147" spans="1:4" x14ac:dyDescent="0.25">
      <c r="A147" s="9">
        <v>16.2</v>
      </c>
      <c r="B147" s="41" t="s">
        <v>475</v>
      </c>
      <c r="C147" s="100" t="s">
        <v>130</v>
      </c>
      <c r="D147" s="100" t="s">
        <v>130</v>
      </c>
    </row>
    <row r="148" spans="1:4" x14ac:dyDescent="0.25">
      <c r="A148" s="9">
        <v>16.2</v>
      </c>
      <c r="B148" s="41" t="s">
        <v>478</v>
      </c>
      <c r="C148" s="100" t="s">
        <v>130</v>
      </c>
      <c r="D148" s="100" t="s">
        <v>130</v>
      </c>
    </row>
    <row r="149" spans="1:4" x14ac:dyDescent="0.25">
      <c r="A149" s="9">
        <v>16.2</v>
      </c>
      <c r="B149" s="41" t="s">
        <v>480</v>
      </c>
      <c r="C149" s="100" t="s">
        <v>130</v>
      </c>
      <c r="D149" s="100" t="s">
        <v>130</v>
      </c>
    </row>
    <row r="150" spans="1:4" x14ac:dyDescent="0.25">
      <c r="A150" s="9">
        <v>16.2</v>
      </c>
      <c r="B150" s="41" t="s">
        <v>482</v>
      </c>
      <c r="C150" s="100" t="s">
        <v>130</v>
      </c>
      <c r="D150" s="100" t="s">
        <v>130</v>
      </c>
    </row>
    <row r="151" spans="1:4" x14ac:dyDescent="0.25">
      <c r="A151" s="9">
        <v>16.2</v>
      </c>
      <c r="B151" s="41" t="s">
        <v>484</v>
      </c>
      <c r="C151" s="100" t="s">
        <v>130</v>
      </c>
      <c r="D151" s="100" t="s">
        <v>130</v>
      </c>
    </row>
    <row r="152" spans="1:4" x14ac:dyDescent="0.25">
      <c r="A152" s="9">
        <v>16.2</v>
      </c>
      <c r="B152" s="41" t="s">
        <v>486</v>
      </c>
      <c r="C152" s="100" t="s">
        <v>130</v>
      </c>
      <c r="D152" s="100" t="s">
        <v>130</v>
      </c>
    </row>
    <row r="153" spans="1:4" x14ac:dyDescent="0.25">
      <c r="A153" s="9">
        <v>16.3</v>
      </c>
      <c r="B153" s="41" t="s">
        <v>489</v>
      </c>
      <c r="C153" s="100" t="s">
        <v>130</v>
      </c>
      <c r="D153" s="100" t="s">
        <v>130</v>
      </c>
    </row>
    <row r="154" spans="1:4" x14ac:dyDescent="0.25">
      <c r="A154" s="9">
        <v>16.3</v>
      </c>
      <c r="B154" s="41" t="s">
        <v>491</v>
      </c>
      <c r="C154" s="100" t="s">
        <v>130</v>
      </c>
      <c r="D154" s="100" t="s">
        <v>130</v>
      </c>
    </row>
    <row r="155" spans="1:4" x14ac:dyDescent="0.25">
      <c r="A155" s="9">
        <v>16.3</v>
      </c>
      <c r="B155" s="41" t="s">
        <v>493</v>
      </c>
      <c r="C155" s="100" t="s">
        <v>130</v>
      </c>
      <c r="D155" s="100" t="s">
        <v>130</v>
      </c>
    </row>
    <row r="156" spans="1:4" x14ac:dyDescent="0.25">
      <c r="A156" s="9">
        <v>16.3</v>
      </c>
      <c r="B156" s="41" t="s">
        <v>497</v>
      </c>
      <c r="C156" s="100" t="s">
        <v>130</v>
      </c>
      <c r="D156" s="100" t="s">
        <v>130</v>
      </c>
    </row>
    <row r="157" spans="1:4" x14ac:dyDescent="0.25">
      <c r="A157" s="9">
        <v>17.100000000000001</v>
      </c>
      <c r="B157" s="41" t="s">
        <v>500</v>
      </c>
      <c r="C157" s="100" t="s">
        <v>130</v>
      </c>
      <c r="D157" s="100" t="s">
        <v>130</v>
      </c>
    </row>
    <row r="158" spans="1:4" x14ac:dyDescent="0.25">
      <c r="A158" s="9">
        <v>17.2</v>
      </c>
      <c r="B158" s="41" t="s">
        <v>502</v>
      </c>
      <c r="C158" s="100" t="s">
        <v>130</v>
      </c>
      <c r="D158" s="100" t="s">
        <v>130</v>
      </c>
    </row>
    <row r="159" spans="1:4" x14ac:dyDescent="0.25">
      <c r="A159" s="9">
        <v>17.3</v>
      </c>
      <c r="B159" s="41" t="s">
        <v>504</v>
      </c>
      <c r="C159" s="100" t="s">
        <v>130</v>
      </c>
      <c r="D159" s="100" t="s">
        <v>130</v>
      </c>
    </row>
    <row r="160" spans="1:4" x14ac:dyDescent="0.25">
      <c r="A160" s="9">
        <v>17.399999999999999</v>
      </c>
      <c r="B160" s="41" t="s">
        <v>510</v>
      </c>
      <c r="C160" s="100" t="s">
        <v>130</v>
      </c>
      <c r="D160" s="100" t="s">
        <v>130</v>
      </c>
    </row>
    <row r="161" spans="1:4" x14ac:dyDescent="0.25">
      <c r="A161" s="9">
        <v>18.100000000000001</v>
      </c>
      <c r="B161" s="41" t="s">
        <v>513</v>
      </c>
      <c r="C161" s="100" t="s">
        <v>130</v>
      </c>
      <c r="D161" s="100" t="s">
        <v>130</v>
      </c>
    </row>
    <row r="162" spans="1:4" x14ac:dyDescent="0.25">
      <c r="A162" s="9">
        <v>18.100000000000001</v>
      </c>
      <c r="B162" s="41" t="s">
        <v>515</v>
      </c>
      <c r="C162" s="100" t="s">
        <v>130</v>
      </c>
      <c r="D162" s="100" t="s">
        <v>130</v>
      </c>
    </row>
    <row r="163" spans="1:4" ht="60" x14ac:dyDescent="0.25">
      <c r="A163" s="9">
        <v>18.100000000000001</v>
      </c>
      <c r="B163" s="41" t="s">
        <v>517</v>
      </c>
      <c r="C163" s="100" t="s">
        <v>633</v>
      </c>
      <c r="D163" s="100" t="s">
        <v>130</v>
      </c>
    </row>
    <row r="164" spans="1:4" x14ac:dyDescent="0.25">
      <c r="A164" s="9">
        <v>18.100000000000001</v>
      </c>
      <c r="B164" s="41" t="s">
        <v>519</v>
      </c>
      <c r="C164" s="100" t="s">
        <v>130</v>
      </c>
      <c r="D164" s="100" t="s">
        <v>130</v>
      </c>
    </row>
    <row r="165" spans="1:4" x14ac:dyDescent="0.25">
      <c r="A165" s="9">
        <v>18.100000000000001</v>
      </c>
      <c r="B165" s="41" t="s">
        <v>521</v>
      </c>
      <c r="C165" s="100" t="s">
        <v>130</v>
      </c>
      <c r="D165" s="100" t="s">
        <v>130</v>
      </c>
    </row>
    <row r="166" spans="1:4" x14ac:dyDescent="0.25">
      <c r="A166" s="9">
        <v>18.100000000000001</v>
      </c>
      <c r="B166" s="41" t="s">
        <v>523</v>
      </c>
      <c r="C166" s="100" t="s">
        <v>130</v>
      </c>
      <c r="D166" s="100" t="s">
        <v>130</v>
      </c>
    </row>
    <row r="167" spans="1:4" ht="60" x14ac:dyDescent="0.25">
      <c r="A167" s="9">
        <v>18.100000000000001</v>
      </c>
      <c r="B167" s="41" t="s">
        <v>525</v>
      </c>
      <c r="C167" s="100" t="s">
        <v>634</v>
      </c>
      <c r="D167" s="100" t="s">
        <v>130</v>
      </c>
    </row>
    <row r="168" spans="1:4" x14ac:dyDescent="0.25">
      <c r="A168" s="9">
        <v>18.100000000000001</v>
      </c>
      <c r="B168" s="41" t="s">
        <v>527</v>
      </c>
      <c r="C168" s="100" t="s">
        <v>130</v>
      </c>
      <c r="D168" s="100" t="s">
        <v>130</v>
      </c>
    </row>
    <row r="169" spans="1:4" x14ac:dyDescent="0.25">
      <c r="A169" s="9">
        <v>18.100000000000001</v>
      </c>
      <c r="B169" s="41" t="s">
        <v>529</v>
      </c>
      <c r="C169" s="100" t="s">
        <v>130</v>
      </c>
      <c r="D169" s="100" t="s">
        <v>130</v>
      </c>
    </row>
    <row r="170" spans="1:4" x14ac:dyDescent="0.25">
      <c r="A170" s="9">
        <v>18.2</v>
      </c>
      <c r="B170" s="41" t="s">
        <v>532</v>
      </c>
      <c r="C170" s="100" t="s">
        <v>130</v>
      </c>
      <c r="D170" s="100" t="s">
        <v>130</v>
      </c>
    </row>
    <row r="171" spans="1:4" x14ac:dyDescent="0.25">
      <c r="A171" s="9">
        <v>18.2</v>
      </c>
      <c r="B171" s="41" t="s">
        <v>536</v>
      </c>
      <c r="C171" s="100" t="s">
        <v>130</v>
      </c>
      <c r="D171" s="100" t="s">
        <v>130</v>
      </c>
    </row>
    <row r="172" spans="1:4" x14ac:dyDescent="0.25">
      <c r="A172" s="9">
        <v>18.2</v>
      </c>
      <c r="B172" s="41" t="s">
        <v>538</v>
      </c>
      <c r="C172" s="100" t="s">
        <v>130</v>
      </c>
      <c r="D172" s="100" t="s">
        <v>130</v>
      </c>
    </row>
    <row r="173" spans="1:4" x14ac:dyDescent="0.25">
      <c r="A173" s="9">
        <v>18.3</v>
      </c>
      <c r="B173" s="41" t="s">
        <v>541</v>
      </c>
      <c r="C173" s="100" t="s">
        <v>130</v>
      </c>
      <c r="D173" s="100" t="s">
        <v>130</v>
      </c>
    </row>
    <row r="174" spans="1:4" x14ac:dyDescent="0.25">
      <c r="A174" s="9">
        <v>18.3</v>
      </c>
      <c r="B174" s="41" t="s">
        <v>543</v>
      </c>
      <c r="C174" s="100" t="s">
        <v>130</v>
      </c>
      <c r="D174" s="100" t="s">
        <v>130</v>
      </c>
    </row>
    <row r="175" spans="1:4" x14ac:dyDescent="0.25">
      <c r="A175" s="9">
        <v>18.3</v>
      </c>
      <c r="B175" s="41" t="s">
        <v>545</v>
      </c>
      <c r="C175" s="100" t="s">
        <v>130</v>
      </c>
      <c r="D175" s="100" t="s">
        <v>130</v>
      </c>
    </row>
    <row r="176" spans="1:4" x14ac:dyDescent="0.25">
      <c r="A176" s="9">
        <v>18.399999999999999</v>
      </c>
      <c r="B176" s="41" t="s">
        <v>548</v>
      </c>
      <c r="C176" s="100" t="s">
        <v>130</v>
      </c>
      <c r="D176" s="100" t="s">
        <v>130</v>
      </c>
    </row>
    <row r="177" spans="1:4" x14ac:dyDescent="0.25">
      <c r="A177" s="9">
        <v>18.399999999999999</v>
      </c>
      <c r="B177" s="41" t="s">
        <v>550</v>
      </c>
      <c r="C177" s="100" t="s">
        <v>130</v>
      </c>
      <c r="D177" s="100" t="s">
        <v>130</v>
      </c>
    </row>
    <row r="178" spans="1:4" x14ac:dyDescent="0.25">
      <c r="A178" s="9">
        <v>18.399999999999999</v>
      </c>
      <c r="B178" s="41" t="s">
        <v>552</v>
      </c>
      <c r="C178" s="100" t="s">
        <v>130</v>
      </c>
      <c r="D178" s="100" t="s">
        <v>130</v>
      </c>
    </row>
    <row r="179" spans="1:4" x14ac:dyDescent="0.25">
      <c r="A179" s="9">
        <v>19.100000000000001</v>
      </c>
      <c r="B179" s="41" t="s">
        <v>555</v>
      </c>
      <c r="C179" s="100" t="s">
        <v>130</v>
      </c>
      <c r="D179" s="100" t="s">
        <v>130</v>
      </c>
    </row>
    <row r="180" spans="1:4" x14ac:dyDescent="0.25">
      <c r="A180" s="9">
        <v>19.100000000000001</v>
      </c>
      <c r="B180" s="41" t="s">
        <v>557</v>
      </c>
      <c r="C180" s="100" t="s">
        <v>130</v>
      </c>
      <c r="D180" s="100" t="s">
        <v>130</v>
      </c>
    </row>
    <row r="181" spans="1:4" x14ac:dyDescent="0.25">
      <c r="A181" s="9">
        <v>19.100000000000001</v>
      </c>
      <c r="B181" s="41" t="s">
        <v>559</v>
      </c>
      <c r="C181" s="100" t="s">
        <v>130</v>
      </c>
      <c r="D181" s="100" t="s">
        <v>130</v>
      </c>
    </row>
    <row r="182" spans="1:4" x14ac:dyDescent="0.25">
      <c r="A182" s="9">
        <v>19.100000000000001</v>
      </c>
      <c r="B182" s="41" t="s">
        <v>561</v>
      </c>
      <c r="C182" s="100" t="s">
        <v>130</v>
      </c>
      <c r="D182" s="100" t="s">
        <v>130</v>
      </c>
    </row>
    <row r="183" spans="1:4" x14ac:dyDescent="0.25">
      <c r="A183" s="9">
        <v>19.100000000000001</v>
      </c>
      <c r="B183" s="41" t="s">
        <v>563</v>
      </c>
      <c r="C183" s="100" t="s">
        <v>130</v>
      </c>
      <c r="D183" s="100" t="s">
        <v>130</v>
      </c>
    </row>
    <row r="184" spans="1:4" x14ac:dyDescent="0.25">
      <c r="A184" s="9">
        <v>19.100000000000001</v>
      </c>
      <c r="B184" s="41" t="s">
        <v>565</v>
      </c>
      <c r="C184" s="100" t="s">
        <v>130</v>
      </c>
      <c r="D184" s="100" t="s">
        <v>130</v>
      </c>
    </row>
    <row r="185" spans="1:4" x14ac:dyDescent="0.25">
      <c r="A185" s="9">
        <v>20.100000000000001</v>
      </c>
      <c r="B185" s="41" t="s">
        <v>568</v>
      </c>
      <c r="C185" s="100" t="s">
        <v>130</v>
      </c>
      <c r="D185" s="100" t="s">
        <v>130</v>
      </c>
    </row>
    <row r="186" spans="1:4" x14ac:dyDescent="0.25">
      <c r="A186" s="9">
        <v>20.2</v>
      </c>
      <c r="B186" s="41" t="s">
        <v>573</v>
      </c>
      <c r="C186" s="100" t="s">
        <v>130</v>
      </c>
      <c r="D186" s="100" t="s">
        <v>130</v>
      </c>
    </row>
    <row r="187" spans="1:4" x14ac:dyDescent="0.25">
      <c r="A187" s="9">
        <v>20.3</v>
      </c>
      <c r="B187" s="41" t="s">
        <v>576</v>
      </c>
      <c r="C187" s="100" t="s">
        <v>130</v>
      </c>
      <c r="D187" s="100" t="s">
        <v>130</v>
      </c>
    </row>
    <row r="188" spans="1:4" x14ac:dyDescent="0.25">
      <c r="A188" s="9">
        <v>20.399999999999999</v>
      </c>
      <c r="B188" s="41" t="s">
        <v>580</v>
      </c>
      <c r="C188" s="100" t="s">
        <v>130</v>
      </c>
      <c r="D188" s="100" t="s">
        <v>130</v>
      </c>
    </row>
    <row r="189" spans="1:4" x14ac:dyDescent="0.25">
      <c r="A189" s="9">
        <v>20.399999999999999</v>
      </c>
      <c r="B189" s="41" t="s">
        <v>582</v>
      </c>
      <c r="C189" s="100" t="s">
        <v>130</v>
      </c>
      <c r="D189" s="100" t="s">
        <v>130</v>
      </c>
    </row>
    <row r="190" spans="1:4" x14ac:dyDescent="0.25">
      <c r="A190" s="9">
        <v>20.399999999999999</v>
      </c>
      <c r="B190" s="41" t="s">
        <v>584</v>
      </c>
      <c r="C190" s="100" t="s">
        <v>130</v>
      </c>
      <c r="D190" s="100" t="s">
        <v>130</v>
      </c>
    </row>
    <row r="191" spans="1:4" x14ac:dyDescent="0.25">
      <c r="A191" s="9">
        <v>20.399999999999999</v>
      </c>
      <c r="B191" s="41" t="s">
        <v>586</v>
      </c>
      <c r="C191" s="100" t="s">
        <v>130</v>
      </c>
      <c r="D191" s="100" t="s">
        <v>130</v>
      </c>
    </row>
    <row r="192" spans="1:4" x14ac:dyDescent="0.25">
      <c r="A192" s="9">
        <v>20.399999999999999</v>
      </c>
      <c r="B192" s="41" t="s">
        <v>588</v>
      </c>
      <c r="C192" s="100" t="s">
        <v>130</v>
      </c>
      <c r="D192" s="100" t="s">
        <v>130</v>
      </c>
    </row>
    <row r="193" spans="1:4" x14ac:dyDescent="0.25">
      <c r="A193" s="9">
        <v>20.5</v>
      </c>
      <c r="B193" s="41" t="s">
        <v>590</v>
      </c>
      <c r="C193" s="100" t="s">
        <v>130</v>
      </c>
      <c r="D193" s="100" t="s">
        <v>130</v>
      </c>
    </row>
    <row r="194" spans="1:4" x14ac:dyDescent="0.25">
      <c r="A194" s="9">
        <v>20.5</v>
      </c>
      <c r="B194" s="41" t="s">
        <v>592</v>
      </c>
      <c r="C194" s="100" t="s">
        <v>130</v>
      </c>
      <c r="D194" s="100" t="s">
        <v>130</v>
      </c>
    </row>
    <row r="195" spans="1:4" x14ac:dyDescent="0.25">
      <c r="A195" s="9">
        <v>20.6</v>
      </c>
      <c r="B195" s="41" t="s">
        <v>595</v>
      </c>
      <c r="C195" s="100" t="s">
        <v>130</v>
      </c>
      <c r="D195" s="100" t="s">
        <v>130</v>
      </c>
    </row>
    <row r="196" spans="1:4" x14ac:dyDescent="0.25">
      <c r="A196" s="9">
        <v>20.6</v>
      </c>
      <c r="B196" s="41" t="s">
        <v>597</v>
      </c>
      <c r="C196" s="100" t="s">
        <v>130</v>
      </c>
      <c r="D196" s="100" t="s">
        <v>130</v>
      </c>
    </row>
    <row r="197" spans="1:4" x14ac:dyDescent="0.25">
      <c r="A197" s="9">
        <v>20.7</v>
      </c>
      <c r="B197" s="41" t="s">
        <v>599</v>
      </c>
      <c r="C197" s="100" t="s">
        <v>130</v>
      </c>
      <c r="D197" s="100" t="s">
        <v>130</v>
      </c>
    </row>
    <row r="198" spans="1:4" x14ac:dyDescent="0.25">
      <c r="A198" s="9">
        <v>20.7</v>
      </c>
      <c r="B198" s="41" t="s">
        <v>601</v>
      </c>
      <c r="C198" s="100" t="s">
        <v>130</v>
      </c>
      <c r="D198" s="100" t="s">
        <v>130</v>
      </c>
    </row>
    <row r="199" spans="1:4" x14ac:dyDescent="0.25">
      <c r="A199" s="9">
        <v>23.1</v>
      </c>
      <c r="B199" s="41" t="s">
        <v>604</v>
      </c>
      <c r="C199" s="100" t="s">
        <v>130</v>
      </c>
      <c r="D199" s="100" t="s">
        <v>130</v>
      </c>
    </row>
    <row r="200" spans="1:4" x14ac:dyDescent="0.25">
      <c r="A200" s="9">
        <v>23.1</v>
      </c>
      <c r="B200" s="41" t="s">
        <v>608</v>
      </c>
      <c r="C200" s="100" t="s">
        <v>130</v>
      </c>
      <c r="D200" s="100" t="s">
        <v>130</v>
      </c>
    </row>
    <row r="201" spans="1:4" x14ac:dyDescent="0.25">
      <c r="A201" s="9">
        <v>23.2</v>
      </c>
      <c r="B201" s="41" t="s">
        <v>612</v>
      </c>
      <c r="C201" s="100" t="s">
        <v>130</v>
      </c>
      <c r="D201" s="100" t="s">
        <v>130</v>
      </c>
    </row>
    <row r="202" spans="1:4" x14ac:dyDescent="0.25">
      <c r="A202" s="9">
        <v>23.2</v>
      </c>
      <c r="B202" s="41" t="s">
        <v>614</v>
      </c>
      <c r="C202" s="100" t="s">
        <v>130</v>
      </c>
      <c r="D202" s="100" t="s">
        <v>130</v>
      </c>
    </row>
    <row r="203" spans="1:4" x14ac:dyDescent="0.25">
      <c r="A203" s="9">
        <v>23.2</v>
      </c>
      <c r="B203" s="41" t="s">
        <v>617</v>
      </c>
      <c r="C203" s="100" t="s">
        <v>130</v>
      </c>
      <c r="D203" s="100" t="s">
        <v>130</v>
      </c>
    </row>
    <row r="204" spans="1:4" x14ac:dyDescent="0.25">
      <c r="A204" s="9">
        <v>23.2</v>
      </c>
      <c r="B204" s="41" t="s">
        <v>620</v>
      </c>
      <c r="C204" s="100" t="s">
        <v>130</v>
      </c>
      <c r="D204" s="100" t="s">
        <v>130</v>
      </c>
    </row>
    <row r="205" spans="1:4" x14ac:dyDescent="0.25">
      <c r="A205" s="9">
        <v>23.3</v>
      </c>
      <c r="B205" s="41" t="s">
        <v>624</v>
      </c>
      <c r="C205" s="100" t="s">
        <v>130</v>
      </c>
      <c r="D205" s="100" t="s">
        <v>130</v>
      </c>
    </row>
    <row r="206" spans="1:4" x14ac:dyDescent="0.25">
      <c r="A206" s="9">
        <v>23.3</v>
      </c>
      <c r="B206" s="41" t="s">
        <v>628</v>
      </c>
      <c r="C206" s="100" t="s">
        <v>130</v>
      </c>
      <c r="D206" s="100" t="s">
        <v>130</v>
      </c>
    </row>
  </sheetData>
  <autoFilter ref="A1:D1" xr:uid="{1CCF6A73-1AB9-4037-834F-ABC4208C60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14"/>
  <sheetViews>
    <sheetView zoomScale="85" zoomScaleNormal="85" workbookViewId="0">
      <pane xSplit="3" ySplit="1" topLeftCell="D2" activePane="bottomRight" state="frozen"/>
      <selection pane="topRight" activeCell="D1" sqref="D1"/>
      <selection pane="bottomLeft" activeCell="A2" sqref="A2"/>
      <selection pane="bottomRight" activeCell="F19" sqref="F19"/>
    </sheetView>
  </sheetViews>
  <sheetFormatPr baseColWidth="10" defaultColWidth="9.140625" defaultRowHeight="15" x14ac:dyDescent="0.2"/>
  <cols>
    <col min="1" max="1" width="14" style="18" bestFit="1" customWidth="1"/>
    <col min="2" max="2" width="15" style="18" bestFit="1" customWidth="1"/>
    <col min="3" max="3" width="12.42578125" style="13" bestFit="1" customWidth="1"/>
    <col min="4" max="4" width="22.140625" style="129" bestFit="1" customWidth="1"/>
    <col min="5" max="5" width="20.5703125" style="142" bestFit="1" customWidth="1"/>
    <col min="6" max="6" width="60.28515625" style="10" bestFit="1" customWidth="1"/>
    <col min="7" max="16384" width="9.140625" style="3"/>
  </cols>
  <sheetData>
    <row r="1" spans="1:6" x14ac:dyDescent="0.2">
      <c r="A1" s="14" t="s">
        <v>48</v>
      </c>
      <c r="B1" s="14" t="s">
        <v>635</v>
      </c>
      <c r="C1" s="15" t="s">
        <v>121</v>
      </c>
      <c r="D1" s="141" t="s">
        <v>636</v>
      </c>
      <c r="E1" s="141" t="s">
        <v>637</v>
      </c>
      <c r="F1" s="16" t="s">
        <v>638</v>
      </c>
    </row>
    <row r="2" spans="1:6" x14ac:dyDescent="0.2">
      <c r="A2" s="17">
        <f t="shared" ref="A2:A7" si="0">DATE(2022,5,20)</f>
        <v>44701</v>
      </c>
      <c r="B2" s="17">
        <v>44824</v>
      </c>
      <c r="C2" s="13" t="s">
        <v>128</v>
      </c>
      <c r="D2" s="129">
        <v>8171749998</v>
      </c>
      <c r="E2" s="129">
        <v>8632000000</v>
      </c>
      <c r="F2" s="10" t="s">
        <v>639</v>
      </c>
    </row>
    <row r="3" spans="1:6" x14ac:dyDescent="0.2">
      <c r="A3" s="17">
        <f t="shared" si="0"/>
        <v>44701</v>
      </c>
      <c r="B3" s="17">
        <v>44824</v>
      </c>
      <c r="C3" s="13" t="s">
        <v>138</v>
      </c>
      <c r="D3" s="129">
        <v>2140740000000</v>
      </c>
      <c r="E3" s="129">
        <v>376400000000</v>
      </c>
      <c r="F3" s="10" t="s">
        <v>640</v>
      </c>
    </row>
    <row r="4" spans="1:6" x14ac:dyDescent="0.2">
      <c r="A4" s="17">
        <f t="shared" si="0"/>
        <v>44701</v>
      </c>
      <c r="B4" s="17">
        <v>44824</v>
      </c>
      <c r="C4" s="69" t="s">
        <v>140</v>
      </c>
      <c r="D4" s="129">
        <v>2140740000000</v>
      </c>
      <c r="E4" s="129">
        <v>376400000000</v>
      </c>
      <c r="F4" s="10" t="s">
        <v>640</v>
      </c>
    </row>
    <row r="5" spans="1:6" x14ac:dyDescent="0.2">
      <c r="A5" s="17">
        <f t="shared" si="0"/>
        <v>44701</v>
      </c>
      <c r="B5" s="17">
        <v>44824</v>
      </c>
      <c r="C5" s="69" t="s">
        <v>146</v>
      </c>
      <c r="D5" s="129">
        <v>2140740000000</v>
      </c>
      <c r="E5" s="129">
        <v>376400000000</v>
      </c>
      <c r="F5" s="10" t="s">
        <v>640</v>
      </c>
    </row>
    <row r="6" spans="1:6" x14ac:dyDescent="0.2">
      <c r="A6" s="17">
        <f t="shared" si="0"/>
        <v>44701</v>
      </c>
      <c r="B6" s="17">
        <v>44824</v>
      </c>
      <c r="C6" s="13" t="s">
        <v>149</v>
      </c>
      <c r="D6" s="129">
        <v>2140740000000</v>
      </c>
      <c r="E6" s="129">
        <v>376400000000</v>
      </c>
      <c r="F6" s="10" t="s">
        <v>640</v>
      </c>
    </row>
    <row r="7" spans="1:6" x14ac:dyDescent="0.2">
      <c r="A7" s="17">
        <f t="shared" si="0"/>
        <v>44701</v>
      </c>
      <c r="B7" s="17">
        <v>44824</v>
      </c>
      <c r="C7" s="13" t="s">
        <v>115</v>
      </c>
      <c r="D7" s="129">
        <v>4281480000000</v>
      </c>
      <c r="E7" s="142">
        <v>752800000000</v>
      </c>
      <c r="F7" s="10" t="s">
        <v>640</v>
      </c>
    </row>
    <row r="8" spans="1:6" x14ac:dyDescent="0.2">
      <c r="A8" s="18">
        <v>45291</v>
      </c>
      <c r="B8" s="18">
        <v>45358</v>
      </c>
      <c r="C8" s="7" t="s">
        <v>324</v>
      </c>
      <c r="D8" s="142">
        <v>1002863545647</v>
      </c>
      <c r="E8" s="142">
        <v>260022387781.186</v>
      </c>
      <c r="F8" s="10" t="s">
        <v>797</v>
      </c>
    </row>
    <row r="9" spans="1:6" x14ac:dyDescent="0.2">
      <c r="A9" s="18">
        <v>45291</v>
      </c>
      <c r="B9" s="18">
        <v>45358</v>
      </c>
      <c r="C9" s="7" t="s">
        <v>326</v>
      </c>
      <c r="D9" s="142">
        <v>260022387781.186</v>
      </c>
      <c r="E9" s="142">
        <v>1002863545647</v>
      </c>
      <c r="F9" s="10" t="s">
        <v>797</v>
      </c>
    </row>
    <row r="14" spans="1:6" x14ac:dyDescent="0.2">
      <c r="F14" s="140"/>
    </row>
  </sheetData>
  <autoFilter ref="A1:F1" xr:uid="{D2AAC5F4-4976-47E2-97F2-99C45AF6C866}"/>
  <phoneticPr fontId="15" type="noConversion"/>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AU383"/>
  <sheetViews>
    <sheetView zoomScale="86" zoomScaleNormal="86" zoomScaleSheetLayoutView="70" workbookViewId="0">
      <pane xSplit="2" ySplit="1" topLeftCell="F5" activePane="bottomRight" state="frozen"/>
      <selection pane="topRight" activeCell="C1" sqref="C1"/>
      <selection pane="bottomLeft" activeCell="A3" sqref="A3"/>
      <selection pane="bottomRight" activeCell="F5" sqref="F5"/>
    </sheetView>
  </sheetViews>
  <sheetFormatPr baseColWidth="10" defaultColWidth="9.140625" defaultRowHeight="15" x14ac:dyDescent="0.25"/>
  <cols>
    <col min="1" max="1" width="19.140625" style="18" bestFit="1" customWidth="1"/>
    <col min="2" max="2" width="17.7109375" style="13" bestFit="1" customWidth="1"/>
    <col min="3" max="3" width="44" style="9" customWidth="1"/>
    <col min="4" max="4" width="56.5703125" style="9" customWidth="1"/>
    <col min="5" max="5" width="26.140625" style="9" bestFit="1" customWidth="1"/>
    <col min="6" max="6" width="21.42578125" style="13" bestFit="1" customWidth="1"/>
    <col min="7" max="7" width="33.85546875" style="13" bestFit="1" customWidth="1"/>
    <col min="8" max="8" width="17.28515625" style="13" bestFit="1" customWidth="1"/>
    <col min="9" max="9" width="16" style="13" bestFit="1" customWidth="1"/>
    <col min="10" max="10" width="35" style="9" bestFit="1" customWidth="1"/>
    <col min="11" max="11" width="38" style="9" bestFit="1" customWidth="1"/>
    <col min="12" max="12" width="25.85546875" style="9" customWidth="1"/>
    <col min="13" max="13" width="21.42578125" style="13" bestFit="1" customWidth="1"/>
    <col min="14" max="14" width="30.5703125" style="13" bestFit="1" customWidth="1"/>
    <col min="15" max="15" width="14" style="13" bestFit="1" customWidth="1"/>
    <col min="16" max="16" width="12.85546875" style="13" bestFit="1" customWidth="1"/>
    <col min="17" max="17" width="35" style="13" bestFit="1" customWidth="1"/>
    <col min="18" max="18" width="38" style="9" bestFit="1" customWidth="1"/>
    <col min="19" max="19" width="23.7109375" style="13" customWidth="1"/>
    <col min="20" max="20" width="21.42578125" style="13" bestFit="1" customWidth="1"/>
    <col min="21" max="21" width="30.5703125" style="13" bestFit="1" customWidth="1"/>
    <col min="22" max="22" width="14" style="13" bestFit="1" customWidth="1"/>
    <col min="23" max="23" width="12.85546875" style="13" bestFit="1" customWidth="1"/>
    <col min="24" max="24" width="39.140625" style="13" bestFit="1" customWidth="1"/>
    <col min="25" max="25" width="38" style="9" bestFit="1" customWidth="1"/>
    <col min="26" max="26" width="29.5703125" style="13" customWidth="1"/>
    <col min="27" max="27" width="21.42578125" style="13" bestFit="1" customWidth="1"/>
    <col min="28" max="28" width="30.5703125" style="13" bestFit="1" customWidth="1"/>
    <col min="29" max="29" width="14" style="13" bestFit="1" customWidth="1"/>
    <col min="30" max="30" width="12.85546875" style="13" bestFit="1" customWidth="1"/>
    <col min="31" max="31" width="32" style="13" bestFit="1" customWidth="1"/>
    <col min="32" max="32" width="38" style="9" bestFit="1" customWidth="1"/>
    <col min="33" max="33" width="16.5703125" style="13" customWidth="1"/>
    <col min="34" max="34" width="21.42578125" style="13" bestFit="1" customWidth="1"/>
    <col min="35" max="35" width="30.5703125" style="13" bestFit="1" customWidth="1"/>
    <col min="36" max="36" width="14" style="13" bestFit="1" customWidth="1"/>
    <col min="37" max="37" width="12.85546875" style="13" bestFit="1" customWidth="1"/>
    <col min="38" max="38" width="32" style="13" bestFit="1" customWidth="1"/>
    <col min="39" max="39" width="38" style="9" bestFit="1" customWidth="1"/>
    <col min="40" max="40" width="16.28515625" style="13" customWidth="1"/>
    <col min="41" max="41" width="21.42578125" style="13" bestFit="1" customWidth="1"/>
    <col min="42" max="42" width="30.5703125" style="13" bestFit="1" customWidth="1"/>
    <col min="43" max="43" width="14" style="13" bestFit="1" customWidth="1"/>
    <col min="44" max="44" width="12.85546875" style="13" bestFit="1" customWidth="1"/>
    <col min="45" max="45" width="32" style="13" bestFit="1" customWidth="1"/>
    <col min="46" max="46" width="38" style="9" bestFit="1" customWidth="1"/>
    <col min="47" max="47" width="16.28515625" style="13" customWidth="1"/>
    <col min="48" max="16384" width="9.140625" style="13"/>
  </cols>
  <sheetData>
    <row r="1" spans="1:47" s="76" customFormat="1" ht="21" x14ac:dyDescent="0.25">
      <c r="A1" s="73" t="s">
        <v>48</v>
      </c>
      <c r="B1" s="74" t="s">
        <v>121</v>
      </c>
      <c r="C1" s="75" t="s">
        <v>120</v>
      </c>
      <c r="D1" s="75" t="s">
        <v>122</v>
      </c>
      <c r="E1" s="75" t="s">
        <v>124</v>
      </c>
      <c r="F1" s="79" t="s">
        <v>641</v>
      </c>
      <c r="G1" s="79" t="s">
        <v>642</v>
      </c>
      <c r="H1" s="79" t="s">
        <v>643</v>
      </c>
      <c r="I1" s="79" t="s">
        <v>644</v>
      </c>
      <c r="J1" s="80" t="s">
        <v>645</v>
      </c>
      <c r="K1" s="80" t="s">
        <v>646</v>
      </c>
      <c r="L1" s="80" t="s">
        <v>647</v>
      </c>
      <c r="M1" s="79" t="s">
        <v>648</v>
      </c>
      <c r="N1" s="79" t="s">
        <v>649</v>
      </c>
      <c r="O1" s="79" t="s">
        <v>650</v>
      </c>
      <c r="P1" s="79" t="s">
        <v>651</v>
      </c>
      <c r="Q1" s="80" t="s">
        <v>652</v>
      </c>
      <c r="R1" s="80" t="s">
        <v>653</v>
      </c>
      <c r="S1" s="80" t="s">
        <v>654</v>
      </c>
      <c r="T1" s="79" t="s">
        <v>655</v>
      </c>
      <c r="U1" s="79" t="s">
        <v>656</v>
      </c>
      <c r="V1" s="79" t="s">
        <v>657</v>
      </c>
      <c r="W1" s="79" t="s">
        <v>658</v>
      </c>
      <c r="X1" s="80" t="s">
        <v>659</v>
      </c>
      <c r="Y1" s="80" t="s">
        <v>660</v>
      </c>
      <c r="Z1" s="80" t="s">
        <v>661</v>
      </c>
      <c r="AA1" s="79" t="s">
        <v>662</v>
      </c>
      <c r="AB1" s="79" t="s">
        <v>663</v>
      </c>
      <c r="AC1" s="79" t="s">
        <v>664</v>
      </c>
      <c r="AD1" s="79" t="s">
        <v>665</v>
      </c>
      <c r="AE1" s="80" t="s">
        <v>666</v>
      </c>
      <c r="AF1" s="80" t="s">
        <v>667</v>
      </c>
      <c r="AG1" s="80" t="s">
        <v>668</v>
      </c>
      <c r="AH1" s="79" t="s">
        <v>669</v>
      </c>
      <c r="AI1" s="79" t="s">
        <v>670</v>
      </c>
      <c r="AJ1" s="79" t="s">
        <v>671</v>
      </c>
      <c r="AK1" s="79" t="s">
        <v>672</v>
      </c>
      <c r="AL1" s="80" t="s">
        <v>673</v>
      </c>
      <c r="AM1" s="80" t="s">
        <v>674</v>
      </c>
      <c r="AN1" s="80" t="s">
        <v>675</v>
      </c>
      <c r="AO1" s="79" t="s">
        <v>676</v>
      </c>
      <c r="AP1" s="79" t="s">
        <v>677</v>
      </c>
      <c r="AQ1" s="79" t="s">
        <v>678</v>
      </c>
      <c r="AR1" s="79" t="s">
        <v>679</v>
      </c>
      <c r="AS1" s="80" t="s">
        <v>680</v>
      </c>
      <c r="AT1" s="80" t="s">
        <v>681</v>
      </c>
      <c r="AU1" s="80" t="s">
        <v>682</v>
      </c>
    </row>
    <row r="2" spans="1:47" ht="164.25" customHeight="1" x14ac:dyDescent="0.25">
      <c r="A2" s="89">
        <f>+CRCC_AggregateDataFile!A2</f>
        <v>46203</v>
      </c>
      <c r="B2" s="90" t="s">
        <v>128</v>
      </c>
      <c r="C2" s="91" t="s">
        <v>127</v>
      </c>
      <c r="D2" s="91" t="s">
        <v>129</v>
      </c>
      <c r="E2" s="91" t="s">
        <v>131</v>
      </c>
      <c r="F2" s="8" t="s">
        <v>683</v>
      </c>
      <c r="G2" s="8" t="s">
        <v>684</v>
      </c>
      <c r="H2" s="8" t="s">
        <v>685</v>
      </c>
      <c r="I2" s="77" t="s">
        <v>130</v>
      </c>
      <c r="J2" s="5" t="s">
        <v>686</v>
      </c>
      <c r="K2" s="127">
        <f>+HLOOKUP(B2,CRCC_AggregateDataFile!$E$1:$DV$7,7,0)</f>
        <v>11250000000</v>
      </c>
      <c r="L2" s="81" t="str">
        <f>VLOOKUP($B2,QualitativeNotes!B:C,2,FALSE)</f>
        <v xml:space="preserve">CRCC maintains an amount referred to as the Skin in the game. The amount of the corporate contribution is generally equal to 25% of the Company’s general business risk capital requirement. </v>
      </c>
      <c r="M2" s="8" t="s">
        <v>683</v>
      </c>
      <c r="N2" s="8" t="s">
        <v>687</v>
      </c>
      <c r="O2" s="8" t="s">
        <v>685</v>
      </c>
      <c r="P2" s="77" t="s">
        <v>130</v>
      </c>
      <c r="Q2" s="5"/>
      <c r="R2" s="127">
        <f>+HLOOKUP($B2,CRCC_AggregateDataFile!$E$1:$DV$7,2,0)</f>
        <v>5179135631.9077368</v>
      </c>
      <c r="S2" s="81" t="str">
        <f>VLOOKUP($B2,QualitativeNotes!B:C,2,FALSE)</f>
        <v xml:space="preserve">CRCC maintains an amount referred to as the Skin in the game. The amount of the corporate contribution is generally equal to 25% of the Company’s general business risk capital requirement. </v>
      </c>
      <c r="T2" s="8" t="s">
        <v>683</v>
      </c>
      <c r="U2" s="8" t="s">
        <v>688</v>
      </c>
      <c r="V2" s="8" t="s">
        <v>685</v>
      </c>
      <c r="W2" s="77" t="s">
        <v>130</v>
      </c>
      <c r="X2" s="5"/>
      <c r="Y2" s="127">
        <f>+HLOOKUP($B2,CRCC_AggregateDataFile!$E$1:$DV$7,3,0)</f>
        <v>2062950504.5651128</v>
      </c>
      <c r="Z2" s="81" t="str">
        <f>VLOOKUP($B2,QualitativeNotes!B:C,2,FALSE)</f>
        <v xml:space="preserve">CRCC maintains an amount referred to as the Skin in the game. The amount of the corporate contribution is generally equal to 25% of the Company’s general business risk capital requirement. </v>
      </c>
      <c r="AA2" s="8" t="s">
        <v>683</v>
      </c>
      <c r="AB2" s="8" t="s">
        <v>689</v>
      </c>
      <c r="AC2" s="8" t="s">
        <v>685</v>
      </c>
      <c r="AD2" s="77" t="s">
        <v>130</v>
      </c>
      <c r="AE2" s="5"/>
      <c r="AF2" s="127">
        <f>+HLOOKUP($B2,CRCC_AggregateDataFile!$E$1:$DV$7,4,0)</f>
        <v>286520903.41182125</v>
      </c>
      <c r="AG2" s="81" t="e">
        <f>VLOOKUP($B2,QualitativeNotes!H:I,2,FALSE)</f>
        <v>#N/A</v>
      </c>
      <c r="AH2" s="8" t="s">
        <v>683</v>
      </c>
      <c r="AI2" s="8" t="s">
        <v>690</v>
      </c>
      <c r="AJ2" s="8" t="s">
        <v>685</v>
      </c>
      <c r="AK2" s="77" t="s">
        <v>130</v>
      </c>
      <c r="AL2" s="5"/>
      <c r="AM2" s="127">
        <f>+HLOOKUP($B2,CRCC_AggregateDataFile!$E$1:$DV$7,5,0)</f>
        <v>3428519942.3354154</v>
      </c>
      <c r="AN2" s="81" t="e">
        <f>VLOOKUP($B2,QualitativeNotes!N:O,2,FALSE)</f>
        <v>#N/A</v>
      </c>
      <c r="AO2" s="8" t="s">
        <v>683</v>
      </c>
      <c r="AP2" s="8" t="s">
        <v>691</v>
      </c>
      <c r="AQ2" s="8" t="s">
        <v>685</v>
      </c>
      <c r="AR2" s="77" t="s">
        <v>130</v>
      </c>
      <c r="AS2" s="5"/>
      <c r="AT2" s="127">
        <f>+HLOOKUP($B2,CRCC_AggregateDataFile!$E$1:$DV$7,6,0)</f>
        <v>292873017.77991349</v>
      </c>
      <c r="AU2" s="81" t="e">
        <f>VLOOKUP($B2,QualitativeNotes!U:V,2,FALSE)</f>
        <v>#N/A</v>
      </c>
    </row>
    <row r="3" spans="1:47" ht="60" x14ac:dyDescent="0.25">
      <c r="A3" s="89">
        <f>+A2</f>
        <v>46203</v>
      </c>
      <c r="B3" s="90" t="s">
        <v>134</v>
      </c>
      <c r="C3" s="91" t="s">
        <v>127</v>
      </c>
      <c r="D3" s="91" t="s">
        <v>135</v>
      </c>
      <c r="E3" s="91" t="s">
        <v>131</v>
      </c>
      <c r="F3" s="8" t="s">
        <v>683</v>
      </c>
      <c r="G3" s="8" t="s">
        <v>684</v>
      </c>
      <c r="H3" s="8" t="s">
        <v>685</v>
      </c>
      <c r="I3" s="77" t="s">
        <v>130</v>
      </c>
      <c r="J3" s="5"/>
      <c r="K3" s="78">
        <f>+HLOOKUP(B3,CRCC_AggregateDataFile!$E$1:$DV$7,7,0)</f>
        <v>0</v>
      </c>
      <c r="L3" s="81" t="str">
        <f>VLOOKUP(B3,QualitativeNotes!B:C,2,FALSE)</f>
        <v>N/A</v>
      </c>
      <c r="M3" s="8" t="s">
        <v>683</v>
      </c>
      <c r="N3" s="8" t="s">
        <v>687</v>
      </c>
      <c r="O3" s="8" t="s">
        <v>685</v>
      </c>
      <c r="P3" s="77" t="s">
        <v>130</v>
      </c>
      <c r="Q3" s="5"/>
      <c r="R3" s="78">
        <f>+HLOOKUP($B3,CRCC_AggregateDataFile!$E$1:$DV$7,2,0)</f>
        <v>0</v>
      </c>
      <c r="S3" s="81" t="str">
        <f>VLOOKUP($B3,QualitativeNotes!B:C,2,FALSE)</f>
        <v>N/A</v>
      </c>
      <c r="T3" s="8" t="s">
        <v>683</v>
      </c>
      <c r="U3" s="8" t="s">
        <v>688</v>
      </c>
      <c r="V3" s="8" t="s">
        <v>685</v>
      </c>
      <c r="W3" s="77" t="s">
        <v>130</v>
      </c>
      <c r="X3" s="5"/>
      <c r="Y3" s="78">
        <f>+HLOOKUP($B3,CRCC_AggregateDataFile!$E$1:$DV$7,3,0)</f>
        <v>0</v>
      </c>
      <c r="Z3" s="81" t="str">
        <f>VLOOKUP($B3,QualitativeNotes!B:C,2,FALSE)</f>
        <v>N/A</v>
      </c>
      <c r="AA3" s="8" t="s">
        <v>683</v>
      </c>
      <c r="AB3" s="8" t="s">
        <v>689</v>
      </c>
      <c r="AC3" s="8" t="s">
        <v>685</v>
      </c>
      <c r="AD3" s="77" t="s">
        <v>130</v>
      </c>
      <c r="AE3" s="5"/>
      <c r="AF3" s="78">
        <f>+HLOOKUP($B3,CRCC_AggregateDataFile!$E$1:$DV$7,4,0)</f>
        <v>0</v>
      </c>
      <c r="AG3" s="81" t="e">
        <f>VLOOKUP($B3,QualitativeNotes!H:I,2,FALSE)</f>
        <v>#N/A</v>
      </c>
      <c r="AH3" s="8" t="s">
        <v>683</v>
      </c>
      <c r="AI3" s="8" t="s">
        <v>690</v>
      </c>
      <c r="AJ3" s="8" t="s">
        <v>685</v>
      </c>
      <c r="AK3" s="77" t="s">
        <v>130</v>
      </c>
      <c r="AL3" s="5"/>
      <c r="AM3" s="78">
        <f>+HLOOKUP($B3,CRCC_AggregateDataFile!$E$1:$DV$7,5,0)</f>
        <v>0</v>
      </c>
      <c r="AN3" s="81" t="e">
        <f>VLOOKUP($B3,QualitativeNotes!N:O,2,FALSE)</f>
        <v>#N/A</v>
      </c>
      <c r="AO3" s="8" t="s">
        <v>683</v>
      </c>
      <c r="AP3" s="8" t="s">
        <v>691</v>
      </c>
      <c r="AQ3" s="8" t="s">
        <v>685</v>
      </c>
      <c r="AR3" s="77" t="s">
        <v>130</v>
      </c>
      <c r="AS3" s="5"/>
      <c r="AT3" s="78">
        <f>+HLOOKUP($B3,CRCC_AggregateDataFile!$E$1:$DV$7,6,0)</f>
        <v>0</v>
      </c>
      <c r="AU3" s="81" t="e">
        <f>VLOOKUP($B3,QualitativeNotes!U:V,2,FALSE)</f>
        <v>#N/A</v>
      </c>
    </row>
    <row r="4" spans="1:47" ht="60" x14ac:dyDescent="0.25">
      <c r="A4" s="89">
        <f t="shared" ref="A4:A67" si="0">+A3</f>
        <v>46203</v>
      </c>
      <c r="B4" s="90" t="s">
        <v>136</v>
      </c>
      <c r="C4" s="91" t="s">
        <v>127</v>
      </c>
      <c r="D4" s="91" t="s">
        <v>137</v>
      </c>
      <c r="E4" s="91" t="s">
        <v>131</v>
      </c>
      <c r="F4" s="8" t="s">
        <v>683</v>
      </c>
      <c r="G4" s="8" t="s">
        <v>684</v>
      </c>
      <c r="H4" s="8" t="s">
        <v>685</v>
      </c>
      <c r="I4" s="77" t="s">
        <v>130</v>
      </c>
      <c r="J4" s="5"/>
      <c r="K4" s="78">
        <f>+HLOOKUP(B4,CRCC_AggregateDataFile!$E$1:$DV$7,7,0)</f>
        <v>0</v>
      </c>
      <c r="L4" s="81" t="str">
        <f>VLOOKUP(B4,QualitativeNotes!B:C,2,FALSE)</f>
        <v>N/A</v>
      </c>
      <c r="M4" s="8" t="s">
        <v>683</v>
      </c>
      <c r="N4" s="8" t="s">
        <v>687</v>
      </c>
      <c r="O4" s="8" t="s">
        <v>685</v>
      </c>
      <c r="P4" s="77" t="s">
        <v>130</v>
      </c>
      <c r="Q4" s="5"/>
      <c r="R4" s="78">
        <f>+HLOOKUP($B4,CRCC_AggregateDataFile!$E$1:$DV$7,2,0)</f>
        <v>0</v>
      </c>
      <c r="S4" s="81" t="str">
        <f>VLOOKUP($B4,QualitativeNotes!B:C,2,FALSE)</f>
        <v>N/A</v>
      </c>
      <c r="T4" s="8" t="s">
        <v>683</v>
      </c>
      <c r="U4" s="8" t="s">
        <v>688</v>
      </c>
      <c r="V4" s="8" t="s">
        <v>685</v>
      </c>
      <c r="W4" s="77" t="s">
        <v>130</v>
      </c>
      <c r="X4" s="5"/>
      <c r="Y4" s="78">
        <f>+HLOOKUP($B4,CRCC_AggregateDataFile!$E$1:$DV$7,3,0)</f>
        <v>0</v>
      </c>
      <c r="Z4" s="81" t="str">
        <f>VLOOKUP($B4,QualitativeNotes!B:C,2,FALSE)</f>
        <v>N/A</v>
      </c>
      <c r="AA4" s="8" t="s">
        <v>683</v>
      </c>
      <c r="AB4" s="8" t="s">
        <v>689</v>
      </c>
      <c r="AC4" s="8" t="s">
        <v>685</v>
      </c>
      <c r="AD4" s="77" t="s">
        <v>130</v>
      </c>
      <c r="AE4" s="5"/>
      <c r="AF4" s="78">
        <f>+HLOOKUP($B4,CRCC_AggregateDataFile!$E$1:$DV$7,4,0)</f>
        <v>0</v>
      </c>
      <c r="AG4" s="81" t="e">
        <f>VLOOKUP($B4,QualitativeNotes!H:I,2,FALSE)</f>
        <v>#N/A</v>
      </c>
      <c r="AH4" s="8" t="s">
        <v>683</v>
      </c>
      <c r="AI4" s="8" t="s">
        <v>690</v>
      </c>
      <c r="AJ4" s="8" t="s">
        <v>685</v>
      </c>
      <c r="AK4" s="77" t="s">
        <v>130</v>
      </c>
      <c r="AL4" s="5"/>
      <c r="AM4" s="78">
        <f>+HLOOKUP($B4,CRCC_AggregateDataFile!$E$1:$DV$7,5,0)</f>
        <v>0</v>
      </c>
      <c r="AN4" s="81" t="e">
        <f>VLOOKUP($B4,QualitativeNotes!N:O,2,FALSE)</f>
        <v>#N/A</v>
      </c>
      <c r="AO4" s="8" t="s">
        <v>683</v>
      </c>
      <c r="AP4" s="8" t="s">
        <v>691</v>
      </c>
      <c r="AQ4" s="8" t="s">
        <v>685</v>
      </c>
      <c r="AR4" s="77" t="s">
        <v>130</v>
      </c>
      <c r="AS4" s="5"/>
      <c r="AT4" s="78">
        <f>+HLOOKUP($B4,CRCC_AggregateDataFile!$E$1:$DV$7,6,0)</f>
        <v>0</v>
      </c>
      <c r="AU4" s="81" t="e">
        <f>VLOOKUP($B4,QualitativeNotes!U:V,2,FALSE)</f>
        <v>#N/A</v>
      </c>
    </row>
    <row r="5" spans="1:47" ht="96.75" customHeight="1" x14ac:dyDescent="0.25">
      <c r="A5" s="89">
        <f t="shared" si="0"/>
        <v>46203</v>
      </c>
      <c r="B5" s="90" t="s">
        <v>138</v>
      </c>
      <c r="C5" s="91" t="s">
        <v>127</v>
      </c>
      <c r="D5" s="91" t="s">
        <v>139</v>
      </c>
      <c r="E5" s="91" t="s">
        <v>131</v>
      </c>
      <c r="F5" s="8" t="s">
        <v>683</v>
      </c>
      <c r="G5" s="8" t="s">
        <v>684</v>
      </c>
      <c r="H5" s="8" t="s">
        <v>685</v>
      </c>
      <c r="I5" s="77" t="s">
        <v>130</v>
      </c>
      <c r="J5" s="5"/>
      <c r="K5" s="128">
        <f>+HLOOKUP(B5,CRCC_AggregateDataFile!$E$1:$DV$7,7,0)</f>
        <v>832400000000</v>
      </c>
      <c r="L5" s="81" t="str">
        <f>VLOOKUP(B5,QualitativeNotes!B:C,2,FALSE)</f>
        <v>N/A</v>
      </c>
      <c r="M5" s="8" t="s">
        <v>683</v>
      </c>
      <c r="N5" s="8" t="s">
        <v>687</v>
      </c>
      <c r="O5" s="8" t="s">
        <v>685</v>
      </c>
      <c r="P5" s="77" t="s">
        <v>130</v>
      </c>
      <c r="Q5" s="5"/>
      <c r="R5" s="127">
        <f>+HLOOKUP($B5,CRCC_AggregateDataFile!$E$1:$DV$7,2,0)</f>
        <v>383210000000</v>
      </c>
      <c r="S5" s="81" t="str">
        <f>VLOOKUP($B5,QualitativeNotes!B:C,2,FALSE)</f>
        <v>N/A</v>
      </c>
      <c r="T5" s="8" t="s">
        <v>683</v>
      </c>
      <c r="U5" s="8" t="s">
        <v>688</v>
      </c>
      <c r="V5" s="8" t="s">
        <v>685</v>
      </c>
      <c r="W5" s="77" t="s">
        <v>130</v>
      </c>
      <c r="X5" s="5"/>
      <c r="Y5" s="127">
        <f>+HLOOKUP($B5,CRCC_AggregateDataFile!$E$1:$DV$7,3,0)</f>
        <v>152640000000</v>
      </c>
      <c r="Z5" s="81" t="str">
        <f>VLOOKUP($B5,QualitativeNotes!B:C,2,FALSE)</f>
        <v>N/A</v>
      </c>
      <c r="AA5" s="8" t="s">
        <v>683</v>
      </c>
      <c r="AB5" s="8" t="s">
        <v>689</v>
      </c>
      <c r="AC5" s="8" t="s">
        <v>685</v>
      </c>
      <c r="AD5" s="77" t="s">
        <v>130</v>
      </c>
      <c r="AE5" s="5"/>
      <c r="AF5" s="127">
        <f>+HLOOKUP($B5,CRCC_AggregateDataFile!$E$1:$DV$7,4,0)</f>
        <v>21200000000</v>
      </c>
      <c r="AG5" s="81" t="e">
        <f>VLOOKUP($B5,QualitativeNotes!H:I,2,FALSE)</f>
        <v>#N/A</v>
      </c>
      <c r="AH5" s="8" t="s">
        <v>683</v>
      </c>
      <c r="AI5" s="8" t="s">
        <v>690</v>
      </c>
      <c r="AJ5" s="8" t="s">
        <v>685</v>
      </c>
      <c r="AK5" s="77" t="s">
        <v>130</v>
      </c>
      <c r="AL5" s="5"/>
      <c r="AM5" s="127">
        <f>+HLOOKUP($B5,CRCC_AggregateDataFile!$E$1:$DV$7,5,0)</f>
        <v>253680000000</v>
      </c>
      <c r="AN5" s="81" t="e">
        <f>VLOOKUP($B5,QualitativeNotes!N:O,2,FALSE)</f>
        <v>#N/A</v>
      </c>
      <c r="AO5" s="8" t="s">
        <v>683</v>
      </c>
      <c r="AP5" s="8" t="s">
        <v>691</v>
      </c>
      <c r="AQ5" s="8" t="s">
        <v>685</v>
      </c>
      <c r="AR5" s="77" t="s">
        <v>130</v>
      </c>
      <c r="AS5" s="5"/>
      <c r="AT5" s="127">
        <f>+HLOOKUP($B5,CRCC_AggregateDataFile!$E$1:$DV$7,6,0)</f>
        <v>21670000000</v>
      </c>
      <c r="AU5" s="81" t="e">
        <f>VLOOKUP($B5,QualitativeNotes!U:V,2,FALSE)</f>
        <v>#N/A</v>
      </c>
    </row>
    <row r="6" spans="1:47" ht="60" x14ac:dyDescent="0.25">
      <c r="A6" s="89">
        <f t="shared" si="0"/>
        <v>46203</v>
      </c>
      <c r="B6" s="90" t="s">
        <v>140</v>
      </c>
      <c r="C6" s="91" t="s">
        <v>127</v>
      </c>
      <c r="D6" s="91" t="s">
        <v>141</v>
      </c>
      <c r="E6" s="91" t="s">
        <v>131</v>
      </c>
      <c r="F6" s="8" t="s">
        <v>683</v>
      </c>
      <c r="G6" s="8" t="s">
        <v>684</v>
      </c>
      <c r="H6" s="8" t="s">
        <v>685</v>
      </c>
      <c r="I6" s="77" t="s">
        <v>130</v>
      </c>
      <c r="J6" s="5"/>
      <c r="K6" s="78">
        <f>+HLOOKUP(B6,CRCC_AggregateDataFile!$E$1:$DV$7,7,0)</f>
        <v>832400000000</v>
      </c>
      <c r="L6" s="81" t="str">
        <f>VLOOKUP(B6,QualitativeNotes!B:C,2,FALSE)</f>
        <v>N/A</v>
      </c>
      <c r="M6" s="8" t="s">
        <v>683</v>
      </c>
      <c r="N6" s="8" t="s">
        <v>687</v>
      </c>
      <c r="O6" s="8" t="s">
        <v>685</v>
      </c>
      <c r="P6" s="77" t="s">
        <v>130</v>
      </c>
      <c r="Q6" s="5"/>
      <c r="R6" s="78">
        <f>+HLOOKUP($B6,CRCC_AggregateDataFile!$E$1:$DV$7,2,0)</f>
        <v>383210000000</v>
      </c>
      <c r="S6" s="81" t="str">
        <f>VLOOKUP($B6,QualitativeNotes!B:C,2,FALSE)</f>
        <v>N/A</v>
      </c>
      <c r="T6" s="8" t="s">
        <v>683</v>
      </c>
      <c r="U6" s="8" t="s">
        <v>688</v>
      </c>
      <c r="V6" s="8" t="s">
        <v>685</v>
      </c>
      <c r="W6" s="77" t="s">
        <v>130</v>
      </c>
      <c r="X6" s="5"/>
      <c r="Y6" s="127">
        <f>+HLOOKUP($B6,CRCC_AggregateDataFile!$E$1:$DV$7,3,0)</f>
        <v>152640000000</v>
      </c>
      <c r="Z6" s="81" t="str">
        <f>VLOOKUP($B6,QualitativeNotes!B:C,2,FALSE)</f>
        <v>N/A</v>
      </c>
      <c r="AA6" s="8" t="s">
        <v>683</v>
      </c>
      <c r="AB6" s="8" t="s">
        <v>689</v>
      </c>
      <c r="AC6" s="8" t="s">
        <v>685</v>
      </c>
      <c r="AD6" s="77" t="s">
        <v>130</v>
      </c>
      <c r="AE6" s="5"/>
      <c r="AF6" s="127">
        <f>+HLOOKUP($B6,CRCC_AggregateDataFile!$E$1:$DV$7,4,0)</f>
        <v>21200000000</v>
      </c>
      <c r="AG6" s="81" t="e">
        <f>VLOOKUP($B6,QualitativeNotes!H:I,2,FALSE)</f>
        <v>#N/A</v>
      </c>
      <c r="AH6" s="8" t="s">
        <v>683</v>
      </c>
      <c r="AI6" s="8" t="s">
        <v>690</v>
      </c>
      <c r="AJ6" s="8" t="s">
        <v>685</v>
      </c>
      <c r="AK6" s="77" t="s">
        <v>130</v>
      </c>
      <c r="AL6" s="5"/>
      <c r="AM6" s="127">
        <f>+HLOOKUP($B6,CRCC_AggregateDataFile!$E$1:$DV$7,5,0)</f>
        <v>253680000000</v>
      </c>
      <c r="AN6" s="81" t="e">
        <f>VLOOKUP($B6,QualitativeNotes!N:O,2,FALSE)</f>
        <v>#N/A</v>
      </c>
      <c r="AO6" s="8" t="s">
        <v>683</v>
      </c>
      <c r="AP6" s="8" t="s">
        <v>691</v>
      </c>
      <c r="AQ6" s="8" t="s">
        <v>685</v>
      </c>
      <c r="AR6" s="77" t="s">
        <v>130</v>
      </c>
      <c r="AS6" s="5"/>
      <c r="AT6" s="127">
        <f>+HLOOKUP($B6,CRCC_AggregateDataFile!$E$1:$DV$7,6,0)</f>
        <v>21670000000</v>
      </c>
      <c r="AU6" s="81" t="e">
        <f>VLOOKUP($B6,QualitativeNotes!U:V,2,FALSE)</f>
        <v>#N/A</v>
      </c>
    </row>
    <row r="7" spans="1:47" ht="60" x14ac:dyDescent="0.25">
      <c r="A7" s="89">
        <f t="shared" si="0"/>
        <v>46203</v>
      </c>
      <c r="B7" s="90" t="s">
        <v>142</v>
      </c>
      <c r="C7" s="91" t="s">
        <v>127</v>
      </c>
      <c r="D7" s="91" t="s">
        <v>143</v>
      </c>
      <c r="E7" s="91" t="s">
        <v>131</v>
      </c>
      <c r="F7" s="8" t="s">
        <v>683</v>
      </c>
      <c r="G7" s="8" t="s">
        <v>684</v>
      </c>
      <c r="H7" s="8" t="s">
        <v>685</v>
      </c>
      <c r="I7" s="77" t="s">
        <v>130</v>
      </c>
      <c r="J7" s="5"/>
      <c r="K7" s="78">
        <f>+HLOOKUP(B7,CRCC_AggregateDataFile!$E$1:$DV$7,7,0)</f>
        <v>0</v>
      </c>
      <c r="L7" s="81" t="str">
        <f>VLOOKUP(B7,QualitativeNotes!B:C,2,FALSE)</f>
        <v>N/A</v>
      </c>
      <c r="M7" s="8" t="s">
        <v>683</v>
      </c>
      <c r="N7" s="8" t="s">
        <v>687</v>
      </c>
      <c r="O7" s="8" t="s">
        <v>685</v>
      </c>
      <c r="P7" s="77" t="s">
        <v>130</v>
      </c>
      <c r="Q7" s="5"/>
      <c r="R7" s="78">
        <f>+HLOOKUP($B7,CRCC_AggregateDataFile!$E$1:$DV$7,2,0)</f>
        <v>0</v>
      </c>
      <c r="S7" s="81" t="str">
        <f>VLOOKUP($B7,QualitativeNotes!B:C,2,FALSE)</f>
        <v>N/A</v>
      </c>
      <c r="T7" s="8" t="s">
        <v>683</v>
      </c>
      <c r="U7" s="8" t="s">
        <v>688</v>
      </c>
      <c r="V7" s="8" t="s">
        <v>685</v>
      </c>
      <c r="W7" s="77" t="s">
        <v>130</v>
      </c>
      <c r="X7" s="5"/>
      <c r="Y7" s="78">
        <f>+HLOOKUP($B7,CRCC_AggregateDataFile!$E$1:$DV$7,3,0)</f>
        <v>0</v>
      </c>
      <c r="Z7" s="81" t="str">
        <f>VLOOKUP($B7,QualitativeNotes!B:C,2,FALSE)</f>
        <v>N/A</v>
      </c>
      <c r="AA7" s="8" t="s">
        <v>683</v>
      </c>
      <c r="AB7" s="8" t="s">
        <v>689</v>
      </c>
      <c r="AC7" s="8" t="s">
        <v>685</v>
      </c>
      <c r="AD7" s="77" t="s">
        <v>130</v>
      </c>
      <c r="AE7" s="5"/>
      <c r="AF7" s="78">
        <f>+HLOOKUP($B7,CRCC_AggregateDataFile!$E$1:$DV$7,4,0)</f>
        <v>0</v>
      </c>
      <c r="AG7" s="81" t="e">
        <f>VLOOKUP($B7,QualitativeNotes!H:I,2,FALSE)</f>
        <v>#N/A</v>
      </c>
      <c r="AH7" s="8" t="s">
        <v>683</v>
      </c>
      <c r="AI7" s="8" t="s">
        <v>690</v>
      </c>
      <c r="AJ7" s="8" t="s">
        <v>685</v>
      </c>
      <c r="AK7" s="77" t="s">
        <v>130</v>
      </c>
      <c r="AL7" s="5"/>
      <c r="AM7" s="78">
        <f>+HLOOKUP($B7,CRCC_AggregateDataFile!$E$1:$DV$7,5,0)</f>
        <v>0</v>
      </c>
      <c r="AN7" s="81" t="e">
        <f>VLOOKUP($B7,QualitativeNotes!N:O,2,FALSE)</f>
        <v>#N/A</v>
      </c>
      <c r="AO7" s="8" t="s">
        <v>683</v>
      </c>
      <c r="AP7" s="8" t="s">
        <v>691</v>
      </c>
      <c r="AQ7" s="8" t="s">
        <v>685</v>
      </c>
      <c r="AR7" s="77" t="s">
        <v>130</v>
      </c>
      <c r="AS7" s="5"/>
      <c r="AT7" s="78">
        <f>+HLOOKUP($B7,CRCC_AggregateDataFile!$E$1:$DV$7,6,0)</f>
        <v>0</v>
      </c>
      <c r="AU7" s="81" t="e">
        <f>VLOOKUP($B7,QualitativeNotes!U:V,2,FALSE)</f>
        <v>#N/A</v>
      </c>
    </row>
    <row r="8" spans="1:47" ht="60" x14ac:dyDescent="0.25">
      <c r="A8" s="89">
        <f t="shared" si="0"/>
        <v>46203</v>
      </c>
      <c r="B8" s="90" t="s">
        <v>144</v>
      </c>
      <c r="C8" s="91" t="s">
        <v>127</v>
      </c>
      <c r="D8" s="91" t="s">
        <v>145</v>
      </c>
      <c r="E8" s="91" t="s">
        <v>131</v>
      </c>
      <c r="F8" s="8" t="s">
        <v>683</v>
      </c>
      <c r="G8" s="8" t="s">
        <v>684</v>
      </c>
      <c r="H8" s="8" t="s">
        <v>685</v>
      </c>
      <c r="I8" s="77" t="s">
        <v>130</v>
      </c>
      <c r="J8" s="5"/>
      <c r="K8" s="78">
        <f>+HLOOKUP(B8,CRCC_AggregateDataFile!$E$1:$DV$7,7,0)</f>
        <v>0</v>
      </c>
      <c r="L8" s="81" t="str">
        <f>VLOOKUP(B8,QualitativeNotes!B:C,2,FALSE)</f>
        <v>N/A</v>
      </c>
      <c r="M8" s="8" t="s">
        <v>683</v>
      </c>
      <c r="N8" s="8" t="s">
        <v>687</v>
      </c>
      <c r="O8" s="8" t="s">
        <v>685</v>
      </c>
      <c r="P8" s="77" t="s">
        <v>130</v>
      </c>
      <c r="Q8" s="5"/>
      <c r="R8" s="78">
        <f>+HLOOKUP($B8,CRCC_AggregateDataFile!$E$1:$DV$7,2,0)</f>
        <v>0</v>
      </c>
      <c r="S8" s="81" t="str">
        <f>VLOOKUP($B8,QualitativeNotes!B:C,2,FALSE)</f>
        <v>N/A</v>
      </c>
      <c r="T8" s="8" t="s">
        <v>683</v>
      </c>
      <c r="U8" s="8" t="s">
        <v>688</v>
      </c>
      <c r="V8" s="8" t="s">
        <v>685</v>
      </c>
      <c r="W8" s="77" t="s">
        <v>130</v>
      </c>
      <c r="X8" s="5"/>
      <c r="Y8" s="78">
        <f>+HLOOKUP($B8,CRCC_AggregateDataFile!$E$1:$DV$7,3,0)</f>
        <v>0</v>
      </c>
      <c r="Z8" s="81" t="str">
        <f>VLOOKUP($B8,QualitativeNotes!B:C,2,FALSE)</f>
        <v>N/A</v>
      </c>
      <c r="AA8" s="8" t="s">
        <v>683</v>
      </c>
      <c r="AB8" s="8" t="s">
        <v>689</v>
      </c>
      <c r="AC8" s="8" t="s">
        <v>685</v>
      </c>
      <c r="AD8" s="77" t="s">
        <v>130</v>
      </c>
      <c r="AE8" s="5"/>
      <c r="AF8" s="78">
        <f>+HLOOKUP($B8,CRCC_AggregateDataFile!$E$1:$DV$7,4,0)</f>
        <v>0</v>
      </c>
      <c r="AG8" s="81" t="e">
        <f>VLOOKUP($B8,QualitativeNotes!H:I,2,FALSE)</f>
        <v>#N/A</v>
      </c>
      <c r="AH8" s="8" t="s">
        <v>683</v>
      </c>
      <c r="AI8" s="8" t="s">
        <v>690</v>
      </c>
      <c r="AJ8" s="8" t="s">
        <v>685</v>
      </c>
      <c r="AK8" s="77" t="s">
        <v>130</v>
      </c>
      <c r="AL8" s="5"/>
      <c r="AM8" s="78">
        <f>+HLOOKUP($B8,CRCC_AggregateDataFile!$E$1:$DV$7,5,0)</f>
        <v>0</v>
      </c>
      <c r="AN8" s="81" t="e">
        <f>VLOOKUP($B8,QualitativeNotes!N:O,2,FALSE)</f>
        <v>#N/A</v>
      </c>
      <c r="AO8" s="8" t="s">
        <v>683</v>
      </c>
      <c r="AP8" s="8" t="s">
        <v>691</v>
      </c>
      <c r="AQ8" s="8" t="s">
        <v>685</v>
      </c>
      <c r="AR8" s="77" t="s">
        <v>130</v>
      </c>
      <c r="AS8" s="5"/>
      <c r="AT8" s="78">
        <f>+HLOOKUP($B8,CRCC_AggregateDataFile!$E$1:$DV$7,6,0)</f>
        <v>0</v>
      </c>
      <c r="AU8" s="81" t="e">
        <f>VLOOKUP($B8,QualitativeNotes!U:V,2,FALSE)</f>
        <v>#N/A</v>
      </c>
    </row>
    <row r="9" spans="1:47" ht="60" x14ac:dyDescent="0.25">
      <c r="A9" s="89">
        <f t="shared" si="0"/>
        <v>46203</v>
      </c>
      <c r="B9" s="90" t="s">
        <v>146</v>
      </c>
      <c r="C9" s="91" t="s">
        <v>127</v>
      </c>
      <c r="D9" s="91" t="s">
        <v>147</v>
      </c>
      <c r="E9" s="91" t="s">
        <v>131</v>
      </c>
      <c r="F9" s="8" t="s">
        <v>683</v>
      </c>
      <c r="G9" s="8" t="s">
        <v>684</v>
      </c>
      <c r="H9" s="8" t="s">
        <v>685</v>
      </c>
      <c r="I9" s="77" t="s">
        <v>130</v>
      </c>
      <c r="J9" s="5"/>
      <c r="K9" s="128">
        <f>+HLOOKUP(B9,CRCC_AggregateDataFile!$E$1:$DV$7,7,0)</f>
        <v>832400000000</v>
      </c>
      <c r="L9" s="81" t="str">
        <f>VLOOKUP(B9,QualitativeNotes!B:C,2,FALSE)</f>
        <v>N/A</v>
      </c>
      <c r="M9" s="8" t="s">
        <v>683</v>
      </c>
      <c r="N9" s="8" t="s">
        <v>687</v>
      </c>
      <c r="O9" s="8" t="s">
        <v>685</v>
      </c>
      <c r="P9" s="77" t="s">
        <v>130</v>
      </c>
      <c r="Q9" s="5"/>
      <c r="R9" s="78">
        <f>+HLOOKUP($B9,CRCC_AggregateDataFile!$E$1:$DV$7,2,0)</f>
        <v>383210000000</v>
      </c>
      <c r="S9" s="81" t="str">
        <f>VLOOKUP($B9,QualitativeNotes!B:C,2,FALSE)</f>
        <v>N/A</v>
      </c>
      <c r="T9" s="8" t="s">
        <v>683</v>
      </c>
      <c r="U9" s="8" t="s">
        <v>688</v>
      </c>
      <c r="V9" s="8" t="s">
        <v>685</v>
      </c>
      <c r="W9" s="77" t="s">
        <v>130</v>
      </c>
      <c r="X9" s="5"/>
      <c r="Y9" s="78">
        <f>+HLOOKUP($B9,CRCC_AggregateDataFile!$E$1:$DV$7,3,0)</f>
        <v>152640000000</v>
      </c>
      <c r="Z9" s="81" t="str">
        <f>VLOOKUP($B9,QualitativeNotes!B:C,2,FALSE)</f>
        <v>N/A</v>
      </c>
      <c r="AA9" s="8" t="s">
        <v>683</v>
      </c>
      <c r="AB9" s="8" t="s">
        <v>689</v>
      </c>
      <c r="AC9" s="8" t="s">
        <v>685</v>
      </c>
      <c r="AD9" s="77" t="s">
        <v>130</v>
      </c>
      <c r="AE9" s="5"/>
      <c r="AF9" s="78">
        <f>+HLOOKUP($B9,CRCC_AggregateDataFile!$E$1:$DV$7,4,0)</f>
        <v>21200000000</v>
      </c>
      <c r="AG9" s="81" t="e">
        <f>VLOOKUP($B9,QualitativeNotes!H:I,2,FALSE)</f>
        <v>#N/A</v>
      </c>
      <c r="AH9" s="8" t="s">
        <v>683</v>
      </c>
      <c r="AI9" s="8" t="s">
        <v>690</v>
      </c>
      <c r="AJ9" s="8" t="s">
        <v>685</v>
      </c>
      <c r="AK9" s="77" t="s">
        <v>130</v>
      </c>
      <c r="AL9" s="5"/>
      <c r="AM9" s="78">
        <f>+HLOOKUP($B9,CRCC_AggregateDataFile!$E$1:$DV$7,5,0)</f>
        <v>253680000000</v>
      </c>
      <c r="AN9" s="81" t="e">
        <f>VLOOKUP($B9,QualitativeNotes!N:O,2,FALSE)</f>
        <v>#N/A</v>
      </c>
      <c r="AO9" s="8" t="s">
        <v>683</v>
      </c>
      <c r="AP9" s="8" t="s">
        <v>691</v>
      </c>
      <c r="AQ9" s="8" t="s">
        <v>685</v>
      </c>
      <c r="AR9" s="77" t="s">
        <v>130</v>
      </c>
      <c r="AS9" s="5"/>
      <c r="AT9" s="78">
        <f>+HLOOKUP($B9,CRCC_AggregateDataFile!$E$1:$DV$7,6,0)</f>
        <v>21670000000</v>
      </c>
      <c r="AU9" s="81" t="e">
        <f>VLOOKUP($B9,QualitativeNotes!U:V,2,FALSE)</f>
        <v>#N/A</v>
      </c>
    </row>
    <row r="10" spans="1:47" ht="90" x14ac:dyDescent="0.25">
      <c r="A10" s="89">
        <f t="shared" si="0"/>
        <v>46203</v>
      </c>
      <c r="B10" s="90" t="s">
        <v>115</v>
      </c>
      <c r="C10" s="91" t="s">
        <v>127</v>
      </c>
      <c r="D10" s="91" t="s">
        <v>148</v>
      </c>
      <c r="E10" s="91" t="s">
        <v>71</v>
      </c>
      <c r="F10" s="8" t="s">
        <v>683</v>
      </c>
      <c r="G10" s="8" t="s">
        <v>684</v>
      </c>
      <c r="H10" s="8" t="s">
        <v>685</v>
      </c>
      <c r="I10" s="77" t="s">
        <v>130</v>
      </c>
      <c r="J10" s="5"/>
      <c r="K10" s="128">
        <f>+HLOOKUP(B10,CRCC_AggregateDataFile!$E$1:$DV$7,7,0)</f>
        <v>1664800000000</v>
      </c>
      <c r="L10" s="81" t="str">
        <f>VLOOKUP(B10,QualitativeNotes!B:C,2,FALSE)</f>
        <v>N/A</v>
      </c>
      <c r="M10" s="8" t="s">
        <v>683</v>
      </c>
      <c r="N10" s="8" t="s">
        <v>687</v>
      </c>
      <c r="O10" s="8" t="s">
        <v>685</v>
      </c>
      <c r="P10" s="77" t="s">
        <v>130</v>
      </c>
      <c r="Q10" s="5"/>
      <c r="R10" s="78">
        <f>+HLOOKUP($B10,CRCC_AggregateDataFile!$E$1:$DV$7,2,0)</f>
        <v>766420000000</v>
      </c>
      <c r="S10" s="81" t="str">
        <f>VLOOKUP($B10,QualitativeNotes!B:C,2,FALSE)</f>
        <v>N/A</v>
      </c>
      <c r="T10" s="8" t="s">
        <v>683</v>
      </c>
      <c r="U10" s="8" t="s">
        <v>688</v>
      </c>
      <c r="V10" s="8" t="s">
        <v>685</v>
      </c>
      <c r="W10" s="77" t="s">
        <v>130</v>
      </c>
      <c r="X10" s="5"/>
      <c r="Y10" s="78">
        <f>+HLOOKUP($B10,CRCC_AggregateDataFile!$E$1:$DV$7,3,0)</f>
        <v>305280000000</v>
      </c>
      <c r="Z10" s="81" t="str">
        <f>VLOOKUP($B10,QualitativeNotes!B:C,2,FALSE)</f>
        <v>N/A</v>
      </c>
      <c r="AA10" s="8" t="s">
        <v>683</v>
      </c>
      <c r="AB10" s="8" t="s">
        <v>689</v>
      </c>
      <c r="AC10" s="8" t="s">
        <v>685</v>
      </c>
      <c r="AD10" s="77" t="s">
        <v>130</v>
      </c>
      <c r="AE10" s="5"/>
      <c r="AF10" s="78">
        <f>+HLOOKUP($B10,CRCC_AggregateDataFile!$E$1:$DV$7,4,0)</f>
        <v>42400000000</v>
      </c>
      <c r="AG10" s="81" t="e">
        <f>VLOOKUP($B10,QualitativeNotes!H:I,2,FALSE)</f>
        <v>#N/A</v>
      </c>
      <c r="AH10" s="8" t="s">
        <v>683</v>
      </c>
      <c r="AI10" s="8" t="s">
        <v>690</v>
      </c>
      <c r="AJ10" s="8" t="s">
        <v>685</v>
      </c>
      <c r="AK10" s="77" t="s">
        <v>130</v>
      </c>
      <c r="AL10" s="5"/>
      <c r="AM10" s="78">
        <f>+HLOOKUP($B10,CRCC_AggregateDataFile!$E$1:$DV$7,5,0)</f>
        <v>507360000000</v>
      </c>
      <c r="AN10" s="81" t="e">
        <f>VLOOKUP($B10,QualitativeNotes!N:O,2,FALSE)</f>
        <v>#N/A</v>
      </c>
      <c r="AO10" s="8" t="s">
        <v>683</v>
      </c>
      <c r="AP10" s="8" t="s">
        <v>691</v>
      </c>
      <c r="AQ10" s="8" t="s">
        <v>685</v>
      </c>
      <c r="AR10" s="77" t="s">
        <v>130</v>
      </c>
      <c r="AS10" s="5"/>
      <c r="AT10" s="78">
        <f>+HLOOKUP($B10,CRCC_AggregateDataFile!$E$1:$DV$7,6,0)</f>
        <v>43340000000</v>
      </c>
      <c r="AU10" s="81" t="e">
        <f>VLOOKUP($B10,QualitativeNotes!U:V,2,FALSE)</f>
        <v>#N/A</v>
      </c>
    </row>
    <row r="11" spans="1:47" ht="60" x14ac:dyDescent="0.25">
      <c r="A11" s="89">
        <f t="shared" si="0"/>
        <v>46203</v>
      </c>
      <c r="B11" s="90" t="s">
        <v>149</v>
      </c>
      <c r="C11" s="91" t="s">
        <v>127</v>
      </c>
      <c r="D11" s="91" t="s">
        <v>150</v>
      </c>
      <c r="E11" s="91" t="s">
        <v>131</v>
      </c>
      <c r="F11" s="8" t="s">
        <v>683</v>
      </c>
      <c r="G11" s="8" t="s">
        <v>684</v>
      </c>
      <c r="H11" s="8" t="s">
        <v>685</v>
      </c>
      <c r="I11" s="77" t="s">
        <v>130</v>
      </c>
      <c r="J11" s="5"/>
      <c r="K11" s="78">
        <f>+HLOOKUP(B11,CRCC_AggregateDataFile!$E$1:$DV$7,7,0)</f>
        <v>832400000000</v>
      </c>
      <c r="L11" s="81" t="str">
        <f>VLOOKUP(B11,QualitativeNotes!B:C,2,FALSE)</f>
        <v>N/A</v>
      </c>
      <c r="M11" s="8" t="s">
        <v>683</v>
      </c>
      <c r="N11" s="8" t="s">
        <v>687</v>
      </c>
      <c r="O11" s="8" t="s">
        <v>685</v>
      </c>
      <c r="P11" s="77" t="s">
        <v>130</v>
      </c>
      <c r="Q11" s="5"/>
      <c r="R11" s="78">
        <f>+HLOOKUP($B11,CRCC_AggregateDataFile!$E$1:$DV$7,2,0)</f>
        <v>383210000000</v>
      </c>
      <c r="S11" s="81" t="str">
        <f>VLOOKUP($B11,QualitativeNotes!B:C,2,FALSE)</f>
        <v>N/A</v>
      </c>
      <c r="T11" s="8" t="s">
        <v>683</v>
      </c>
      <c r="U11" s="8" t="s">
        <v>688</v>
      </c>
      <c r="V11" s="8" t="s">
        <v>685</v>
      </c>
      <c r="W11" s="77" t="s">
        <v>130</v>
      </c>
      <c r="X11" s="5"/>
      <c r="Y11" s="78">
        <f>+HLOOKUP($B11,CRCC_AggregateDataFile!$E$1:$DV$7,3,0)</f>
        <v>152640000000</v>
      </c>
      <c r="Z11" s="81" t="str">
        <f>VLOOKUP($B11,QualitativeNotes!B:C,2,FALSE)</f>
        <v>N/A</v>
      </c>
      <c r="AA11" s="8" t="s">
        <v>683</v>
      </c>
      <c r="AB11" s="8" t="s">
        <v>689</v>
      </c>
      <c r="AC11" s="8" t="s">
        <v>685</v>
      </c>
      <c r="AD11" s="77" t="s">
        <v>130</v>
      </c>
      <c r="AE11" s="5"/>
      <c r="AF11" s="78">
        <f>+HLOOKUP($B11,CRCC_AggregateDataFile!$E$1:$DV$7,4,0)</f>
        <v>21200000000</v>
      </c>
      <c r="AG11" s="81" t="e">
        <f>VLOOKUP($B11,QualitativeNotes!H:I,2,FALSE)</f>
        <v>#N/A</v>
      </c>
      <c r="AH11" s="8" t="s">
        <v>683</v>
      </c>
      <c r="AI11" s="8" t="s">
        <v>690</v>
      </c>
      <c r="AJ11" s="8" t="s">
        <v>685</v>
      </c>
      <c r="AK11" s="77" t="s">
        <v>130</v>
      </c>
      <c r="AL11" s="5"/>
      <c r="AM11" s="78">
        <f>+HLOOKUP($B11,CRCC_AggregateDataFile!$E$1:$DV$7,5,0)</f>
        <v>253680000000</v>
      </c>
      <c r="AN11" s="81" t="e">
        <f>VLOOKUP($B11,QualitativeNotes!N:O,2,FALSE)</f>
        <v>#N/A</v>
      </c>
      <c r="AO11" s="8" t="s">
        <v>683</v>
      </c>
      <c r="AP11" s="8" t="s">
        <v>691</v>
      </c>
      <c r="AQ11" s="8" t="s">
        <v>685</v>
      </c>
      <c r="AR11" s="77" t="s">
        <v>130</v>
      </c>
      <c r="AS11" s="5"/>
      <c r="AT11" s="78">
        <f>+HLOOKUP($B11,CRCC_AggregateDataFile!$E$1:$DV$7,6,0)</f>
        <v>21670000000</v>
      </c>
      <c r="AU11" s="81" t="e">
        <f>VLOOKUP($B11,QualitativeNotes!U:V,2,FALSE)</f>
        <v>#N/A</v>
      </c>
    </row>
    <row r="12" spans="1:47" ht="30" x14ac:dyDescent="0.25">
      <c r="A12" s="89" t="s">
        <v>692</v>
      </c>
      <c r="B12" s="90" t="s">
        <v>152</v>
      </c>
      <c r="C12" s="91" t="s">
        <v>151</v>
      </c>
      <c r="D12" s="91" t="s">
        <v>153</v>
      </c>
      <c r="E12" s="91" t="s">
        <v>154</v>
      </c>
      <c r="F12" s="8" t="s">
        <v>683</v>
      </c>
      <c r="G12" s="8" t="s">
        <v>684</v>
      </c>
      <c r="H12" s="8" t="s">
        <v>685</v>
      </c>
      <c r="I12" s="77" t="s">
        <v>130</v>
      </c>
      <c r="J12" s="5"/>
      <c r="K12" s="78">
        <f>+HLOOKUP(B12,CRCC_AggregateDataFile!$E$1:$DV$7,7,0)</f>
        <v>0</v>
      </c>
      <c r="L12" s="81" t="str">
        <f>VLOOKUP(B12,QualitativeNotes!B:C,2,FALSE)</f>
        <v>N/A</v>
      </c>
      <c r="M12" s="8" t="s">
        <v>683</v>
      </c>
      <c r="N12" s="8" t="s">
        <v>687</v>
      </c>
      <c r="O12" s="8" t="s">
        <v>685</v>
      </c>
      <c r="P12" s="77" t="s">
        <v>130</v>
      </c>
      <c r="Q12" s="5"/>
      <c r="R12" s="78">
        <f>+HLOOKUP($B12,CRCC_AggregateDataFile!$E$1:$DV$7,2,0)</f>
        <v>0</v>
      </c>
      <c r="S12" s="81" t="str">
        <f>VLOOKUP($B12,QualitativeNotes!B:C,2,FALSE)</f>
        <v>N/A</v>
      </c>
      <c r="T12" s="8" t="s">
        <v>683</v>
      </c>
      <c r="U12" s="8" t="s">
        <v>688</v>
      </c>
      <c r="V12" s="8" t="s">
        <v>685</v>
      </c>
      <c r="W12" s="77" t="s">
        <v>130</v>
      </c>
      <c r="X12" s="5"/>
      <c r="Y12" s="78">
        <f>+HLOOKUP($B12,CRCC_AggregateDataFile!$E$1:$DV$7,3,0)</f>
        <v>0</v>
      </c>
      <c r="Z12" s="81" t="str">
        <f>VLOOKUP($B12,QualitativeNotes!B:C,2,FALSE)</f>
        <v>N/A</v>
      </c>
      <c r="AA12" s="8" t="s">
        <v>683</v>
      </c>
      <c r="AB12" s="8" t="s">
        <v>689</v>
      </c>
      <c r="AC12" s="8" t="s">
        <v>685</v>
      </c>
      <c r="AD12" s="77" t="s">
        <v>130</v>
      </c>
      <c r="AE12" s="5"/>
      <c r="AF12" s="78">
        <f>+HLOOKUP($B12,CRCC_AggregateDataFile!$E$1:$DV$7,4,0)</f>
        <v>0</v>
      </c>
      <c r="AG12" s="81" t="e">
        <f>VLOOKUP($B12,QualitativeNotes!H:I,2,FALSE)</f>
        <v>#N/A</v>
      </c>
      <c r="AH12" s="8" t="s">
        <v>683</v>
      </c>
      <c r="AI12" s="8" t="s">
        <v>690</v>
      </c>
      <c r="AJ12" s="8" t="s">
        <v>685</v>
      </c>
      <c r="AK12" s="77" t="s">
        <v>130</v>
      </c>
      <c r="AL12" s="5"/>
      <c r="AM12" s="78">
        <f>+HLOOKUP($B12,CRCC_AggregateDataFile!$E$1:$DV$7,5,0)</f>
        <v>0</v>
      </c>
      <c r="AN12" s="81" t="e">
        <f>VLOOKUP($B12,QualitativeNotes!N:O,2,FALSE)</f>
        <v>#N/A</v>
      </c>
      <c r="AO12" s="8" t="s">
        <v>683</v>
      </c>
      <c r="AP12" s="8" t="s">
        <v>691</v>
      </c>
      <c r="AQ12" s="8" t="s">
        <v>685</v>
      </c>
      <c r="AR12" s="77" t="s">
        <v>130</v>
      </c>
      <c r="AS12" s="5"/>
      <c r="AT12" s="78">
        <f>+HLOOKUP($B12,CRCC_AggregateDataFile!$E$1:$DV$7,6,0)</f>
        <v>0</v>
      </c>
      <c r="AU12" s="81" t="e">
        <f>VLOOKUP($B12,QualitativeNotes!U:V,2,FALSE)</f>
        <v>#N/A</v>
      </c>
    </row>
    <row r="13" spans="1:47" ht="60" x14ac:dyDescent="0.25">
      <c r="A13" s="89" t="str">
        <f t="shared" si="0"/>
        <v xml:space="preserve"> </v>
      </c>
      <c r="B13" s="90" t="s">
        <v>156</v>
      </c>
      <c r="C13" s="91" t="s">
        <v>155</v>
      </c>
      <c r="D13" s="91" t="s">
        <v>157</v>
      </c>
      <c r="E13" s="91" t="s">
        <v>131</v>
      </c>
      <c r="F13" s="8" t="s">
        <v>683</v>
      </c>
      <c r="G13" s="8" t="s">
        <v>684</v>
      </c>
      <c r="H13" s="8" t="s">
        <v>685</v>
      </c>
      <c r="I13" s="77" t="s">
        <v>130</v>
      </c>
      <c r="J13" s="5" t="s">
        <v>693</v>
      </c>
      <c r="K13" s="78"/>
      <c r="L13" s="81" t="str">
        <f>VLOOKUP(B13,QualitativeNotes!B:C,2,FALSE)</f>
        <v>N/A</v>
      </c>
      <c r="M13" s="8" t="s">
        <v>683</v>
      </c>
      <c r="N13" s="8" t="s">
        <v>687</v>
      </c>
      <c r="O13" s="8" t="s">
        <v>685</v>
      </c>
      <c r="P13" s="77" t="s">
        <v>130</v>
      </c>
      <c r="Q13" s="5" t="s">
        <v>693</v>
      </c>
      <c r="R13" s="78">
        <f>+HLOOKUP($B13,CRCC_DataFile_4_3!$F$1:$T$9,2,0)</f>
        <v>0</v>
      </c>
      <c r="S13" s="81" t="str">
        <f>VLOOKUP($B13,QualitativeNotes!B:C,2,FALSE)</f>
        <v>N/A</v>
      </c>
      <c r="T13" s="8" t="s">
        <v>683</v>
      </c>
      <c r="U13" s="8" t="s">
        <v>688</v>
      </c>
      <c r="V13" s="8" t="s">
        <v>685</v>
      </c>
      <c r="W13" s="77" t="s">
        <v>130</v>
      </c>
      <c r="X13" s="5" t="s">
        <v>693</v>
      </c>
      <c r="Y13" s="78">
        <f>+HLOOKUP($B13,CRCC_DataFile_4_3!$F$1:$T$9,4,0)</f>
        <v>0</v>
      </c>
      <c r="Z13" s="81" t="str">
        <f>VLOOKUP($B13,QualitativeNotes!B:C,2,FALSE)</f>
        <v>N/A</v>
      </c>
      <c r="AA13" s="8" t="s">
        <v>683</v>
      </c>
      <c r="AB13" s="8" t="s">
        <v>689</v>
      </c>
      <c r="AC13" s="8" t="s">
        <v>685</v>
      </c>
      <c r="AD13" s="77" t="s">
        <v>130</v>
      </c>
      <c r="AE13" s="5" t="s">
        <v>693</v>
      </c>
      <c r="AF13" s="78">
        <f>+HLOOKUP($B13,CRCC_DataFile_4_3!$F$1:$T$9,6,0)</f>
        <v>0</v>
      </c>
      <c r="AG13" s="81" t="e">
        <f>VLOOKUP($B13,QualitativeNotes!H:I,2,FALSE)</f>
        <v>#N/A</v>
      </c>
      <c r="AH13" s="8" t="s">
        <v>683</v>
      </c>
      <c r="AI13" s="8" t="s">
        <v>690</v>
      </c>
      <c r="AJ13" s="8" t="s">
        <v>685</v>
      </c>
      <c r="AK13" s="77" t="s">
        <v>130</v>
      </c>
      <c r="AL13" s="5" t="s">
        <v>693</v>
      </c>
      <c r="AM13" s="78">
        <f>+HLOOKUP($B13,CRCC_DataFile_4_3!$F$1:$T$9,8,0)</f>
        <v>0</v>
      </c>
      <c r="AN13" s="81" t="e">
        <f>VLOOKUP($B13,QualitativeNotes!N:O,2,FALSE)</f>
        <v>#N/A</v>
      </c>
      <c r="AO13" s="8" t="s">
        <v>683</v>
      </c>
      <c r="AP13" s="8" t="s">
        <v>691</v>
      </c>
      <c r="AQ13" s="8" t="s">
        <v>685</v>
      </c>
      <c r="AR13" s="77" t="s">
        <v>130</v>
      </c>
      <c r="AS13" s="5" t="s">
        <v>693</v>
      </c>
      <c r="AT13" s="78">
        <f>+HLOOKUP($B13,CRCC_DataFile_4_3!$F$1:$T$9,8,0)</f>
        <v>0</v>
      </c>
      <c r="AU13" s="81" t="e">
        <f>VLOOKUP($B13,QualitativeNotes!U:V,2,FALSE)</f>
        <v>#N/A</v>
      </c>
    </row>
    <row r="14" spans="1:47" ht="60" x14ac:dyDescent="0.25">
      <c r="A14" s="89" t="str">
        <f t="shared" si="0"/>
        <v xml:space="preserve"> </v>
      </c>
      <c r="B14" s="90" t="s">
        <v>156</v>
      </c>
      <c r="C14" s="91" t="s">
        <v>155</v>
      </c>
      <c r="D14" s="91" t="s">
        <v>157</v>
      </c>
      <c r="E14" s="91" t="s">
        <v>131</v>
      </c>
      <c r="F14" s="8" t="s">
        <v>683</v>
      </c>
      <c r="G14" s="8" t="s">
        <v>684</v>
      </c>
      <c r="H14" s="8" t="s">
        <v>685</v>
      </c>
      <c r="I14" s="77" t="s">
        <v>130</v>
      </c>
      <c r="J14" s="5" t="s">
        <v>694</v>
      </c>
      <c r="K14" s="78"/>
      <c r="L14" s="81" t="str">
        <f>VLOOKUP(B14,QualitativeNotes!B:C,2,FALSE)</f>
        <v>N/A</v>
      </c>
      <c r="M14" s="8" t="s">
        <v>683</v>
      </c>
      <c r="N14" s="8" t="s">
        <v>687</v>
      </c>
      <c r="O14" s="8" t="s">
        <v>685</v>
      </c>
      <c r="P14" s="77" t="s">
        <v>130</v>
      </c>
      <c r="Q14" s="5" t="s">
        <v>694</v>
      </c>
      <c r="R14" s="78">
        <f>+HLOOKUP(B14,CRCC_DataFile_4_3!$F$1:$T$9,2,0)</f>
        <v>0</v>
      </c>
      <c r="S14" s="81" t="str">
        <f>VLOOKUP($B14,QualitativeNotes!B:C,2,FALSE)</f>
        <v>N/A</v>
      </c>
      <c r="T14" s="8" t="s">
        <v>683</v>
      </c>
      <c r="U14" s="8" t="s">
        <v>688</v>
      </c>
      <c r="V14" s="8" t="s">
        <v>685</v>
      </c>
      <c r="W14" s="77" t="s">
        <v>130</v>
      </c>
      <c r="X14" s="5" t="s">
        <v>694</v>
      </c>
      <c r="Y14" s="78">
        <f>+HLOOKUP($B14,CRCC_DataFile_4_3!$F$1:$T$9,5,0)</f>
        <v>0</v>
      </c>
      <c r="Z14" s="81" t="str">
        <f>VLOOKUP($B14,QualitativeNotes!B:C,2,FALSE)</f>
        <v>N/A</v>
      </c>
      <c r="AA14" s="8" t="s">
        <v>683</v>
      </c>
      <c r="AB14" s="8" t="s">
        <v>689</v>
      </c>
      <c r="AC14" s="8" t="s">
        <v>685</v>
      </c>
      <c r="AD14" s="77" t="s">
        <v>130</v>
      </c>
      <c r="AE14" s="5" t="s">
        <v>694</v>
      </c>
      <c r="AF14" s="78">
        <f>+HLOOKUP($B14,CRCC_DataFile_4_3!$F$1:$T$9,7,0)</f>
        <v>0</v>
      </c>
      <c r="AG14" s="81" t="e">
        <f>VLOOKUP($B14,QualitativeNotes!H:I,2,FALSE)</f>
        <v>#N/A</v>
      </c>
      <c r="AH14" s="8" t="s">
        <v>683</v>
      </c>
      <c r="AI14" s="8" t="s">
        <v>690</v>
      </c>
      <c r="AJ14" s="8" t="s">
        <v>685</v>
      </c>
      <c r="AK14" s="77" t="s">
        <v>130</v>
      </c>
      <c r="AL14" s="5" t="s">
        <v>694</v>
      </c>
      <c r="AM14" s="78">
        <f>+HLOOKUP($B14,CRCC_DataFile_4_3!$F$1:$T$9,9,0)</f>
        <v>0</v>
      </c>
      <c r="AN14" s="81" t="e">
        <f>VLOOKUP($B14,QualitativeNotes!N:O,2,FALSE)</f>
        <v>#N/A</v>
      </c>
      <c r="AO14" s="8" t="s">
        <v>683</v>
      </c>
      <c r="AP14" s="8" t="s">
        <v>691</v>
      </c>
      <c r="AQ14" s="8" t="s">
        <v>685</v>
      </c>
      <c r="AR14" s="77" t="s">
        <v>130</v>
      </c>
      <c r="AS14" s="5" t="s">
        <v>694</v>
      </c>
      <c r="AT14" s="78">
        <f>+HLOOKUP($B14,CRCC_DataFile_4_3!$F$1:$T$9,9,0)</f>
        <v>0</v>
      </c>
      <c r="AU14" s="81" t="e">
        <f>VLOOKUP($B14,QualitativeNotes!U:V,2,FALSE)</f>
        <v>#N/A</v>
      </c>
    </row>
    <row r="15" spans="1:47" ht="60" x14ac:dyDescent="0.25">
      <c r="A15" s="89" t="str">
        <f t="shared" si="0"/>
        <v xml:space="preserve"> </v>
      </c>
      <c r="B15" s="90" t="s">
        <v>160</v>
      </c>
      <c r="C15" s="91" t="s">
        <v>155</v>
      </c>
      <c r="D15" s="91" t="s">
        <v>161</v>
      </c>
      <c r="E15" s="91" t="s">
        <v>131</v>
      </c>
      <c r="F15" s="8" t="s">
        <v>683</v>
      </c>
      <c r="G15" s="8" t="s">
        <v>684</v>
      </c>
      <c r="H15" s="8" t="s">
        <v>685</v>
      </c>
      <c r="I15" s="77" t="s">
        <v>130</v>
      </c>
      <c r="J15" s="5" t="s">
        <v>693</v>
      </c>
      <c r="K15" s="78"/>
      <c r="L15" s="81" t="str">
        <f>VLOOKUP(B15,QualitativeNotes!B:C,2,FALSE)</f>
        <v>N/A</v>
      </c>
      <c r="M15" s="8" t="s">
        <v>683</v>
      </c>
      <c r="N15" s="8" t="s">
        <v>687</v>
      </c>
      <c r="O15" s="8" t="s">
        <v>685</v>
      </c>
      <c r="P15" s="77" t="s">
        <v>130</v>
      </c>
      <c r="Q15" s="5" t="s">
        <v>693</v>
      </c>
      <c r="R15" s="78" t="str">
        <f>+HLOOKUP(B15,CRCC_DataFile_4_3!$F$1:$T$9,2,0)</f>
        <v>-</v>
      </c>
      <c r="S15" s="81" t="str">
        <f>VLOOKUP($B15,QualitativeNotes!B:C,2,FALSE)</f>
        <v>N/A</v>
      </c>
      <c r="T15" s="8" t="s">
        <v>683</v>
      </c>
      <c r="U15" s="8" t="s">
        <v>688</v>
      </c>
      <c r="V15" s="8" t="s">
        <v>685</v>
      </c>
      <c r="W15" s="77" t="s">
        <v>130</v>
      </c>
      <c r="X15" s="5" t="s">
        <v>693</v>
      </c>
      <c r="Y15" s="78" t="str">
        <f>+HLOOKUP($B15,CRCC_DataFile_4_3!$F$1:$T$9,4,0)</f>
        <v>-</v>
      </c>
      <c r="Z15" s="81" t="str">
        <f>VLOOKUP($B15,QualitativeNotes!B:C,2,FALSE)</f>
        <v>N/A</v>
      </c>
      <c r="AA15" s="8" t="s">
        <v>683</v>
      </c>
      <c r="AB15" s="8" t="s">
        <v>689</v>
      </c>
      <c r="AC15" s="8" t="s">
        <v>685</v>
      </c>
      <c r="AD15" s="77" t="s">
        <v>130</v>
      </c>
      <c r="AE15" s="5" t="s">
        <v>693</v>
      </c>
      <c r="AF15" s="78" t="str">
        <f>+HLOOKUP($B15,CRCC_DataFile_4_3!$F$1:$T$9,6,0)</f>
        <v>-</v>
      </c>
      <c r="AG15" s="81" t="e">
        <f>VLOOKUP($B15,QualitativeNotes!H:I,2,FALSE)</f>
        <v>#N/A</v>
      </c>
      <c r="AH15" s="8" t="s">
        <v>683</v>
      </c>
      <c r="AI15" s="8" t="s">
        <v>690</v>
      </c>
      <c r="AJ15" s="8" t="s">
        <v>685</v>
      </c>
      <c r="AK15" s="77" t="s">
        <v>130</v>
      </c>
      <c r="AL15" s="5" t="s">
        <v>693</v>
      </c>
      <c r="AM15" s="78" t="str">
        <f>+HLOOKUP($B15,CRCC_DataFile_4_3!$F$1:$T$9,8,0)</f>
        <v>-</v>
      </c>
      <c r="AN15" s="81" t="e">
        <f>VLOOKUP($B15,QualitativeNotes!N:O,2,FALSE)</f>
        <v>#N/A</v>
      </c>
      <c r="AO15" s="8" t="s">
        <v>683</v>
      </c>
      <c r="AP15" s="8" t="s">
        <v>691</v>
      </c>
      <c r="AQ15" s="8" t="s">
        <v>685</v>
      </c>
      <c r="AR15" s="77" t="s">
        <v>130</v>
      </c>
      <c r="AS15" s="5" t="s">
        <v>693</v>
      </c>
      <c r="AT15" s="78" t="str">
        <f>+HLOOKUP($B15,CRCC_DataFile_4_3!$F$1:$T$9,8,0)</f>
        <v>-</v>
      </c>
      <c r="AU15" s="81" t="e">
        <f>VLOOKUP($B15,QualitativeNotes!U:V,2,FALSE)</f>
        <v>#N/A</v>
      </c>
    </row>
    <row r="16" spans="1:47" ht="60" x14ac:dyDescent="0.25">
      <c r="A16" s="89" t="str">
        <f t="shared" si="0"/>
        <v xml:space="preserve"> </v>
      </c>
      <c r="B16" s="90" t="s">
        <v>160</v>
      </c>
      <c r="C16" s="91" t="s">
        <v>155</v>
      </c>
      <c r="D16" s="91" t="s">
        <v>161</v>
      </c>
      <c r="E16" s="91" t="s">
        <v>131</v>
      </c>
      <c r="F16" s="8" t="s">
        <v>683</v>
      </c>
      <c r="G16" s="8" t="s">
        <v>684</v>
      </c>
      <c r="H16" s="8" t="s">
        <v>685</v>
      </c>
      <c r="I16" s="77" t="s">
        <v>130</v>
      </c>
      <c r="J16" s="5" t="s">
        <v>694</v>
      </c>
      <c r="K16" s="78"/>
      <c r="L16" s="81" t="str">
        <f>VLOOKUP(B16,QualitativeNotes!B:C,2,FALSE)</f>
        <v>N/A</v>
      </c>
      <c r="M16" s="8" t="s">
        <v>683</v>
      </c>
      <c r="N16" s="8" t="s">
        <v>687</v>
      </c>
      <c r="O16" s="8" t="s">
        <v>685</v>
      </c>
      <c r="P16" s="77" t="s">
        <v>130</v>
      </c>
      <c r="Q16" s="5" t="s">
        <v>694</v>
      </c>
      <c r="R16" s="78" t="str">
        <f>+HLOOKUP(B16,CRCC_DataFile_4_3!$F$1:$T$9,2,0)</f>
        <v>-</v>
      </c>
      <c r="S16" s="81" t="str">
        <f>VLOOKUP($B16,QualitativeNotes!B:C,2,FALSE)</f>
        <v>N/A</v>
      </c>
      <c r="T16" s="8" t="s">
        <v>683</v>
      </c>
      <c r="U16" s="8" t="s">
        <v>688</v>
      </c>
      <c r="V16" s="8" t="s">
        <v>685</v>
      </c>
      <c r="W16" s="77" t="s">
        <v>130</v>
      </c>
      <c r="X16" s="5" t="s">
        <v>694</v>
      </c>
      <c r="Y16" s="78" t="str">
        <f>+HLOOKUP($B16,CRCC_DataFile_4_3!$F$1:$T$9,5,0)</f>
        <v>-</v>
      </c>
      <c r="Z16" s="81" t="str">
        <f>VLOOKUP($B16,QualitativeNotes!B:C,2,FALSE)</f>
        <v>N/A</v>
      </c>
      <c r="AA16" s="8" t="s">
        <v>683</v>
      </c>
      <c r="AB16" s="8" t="s">
        <v>689</v>
      </c>
      <c r="AC16" s="8" t="s">
        <v>685</v>
      </c>
      <c r="AD16" s="77" t="s">
        <v>130</v>
      </c>
      <c r="AE16" s="5" t="s">
        <v>694</v>
      </c>
      <c r="AF16" s="78" t="str">
        <f>+HLOOKUP($B16,CRCC_DataFile_4_3!$F$1:$T$9,7,0)</f>
        <v>-</v>
      </c>
      <c r="AG16" s="81" t="e">
        <f>VLOOKUP($B16,QualitativeNotes!H:I,2,FALSE)</f>
        <v>#N/A</v>
      </c>
      <c r="AH16" s="8" t="s">
        <v>683</v>
      </c>
      <c r="AI16" s="8" t="s">
        <v>690</v>
      </c>
      <c r="AJ16" s="8" t="s">
        <v>685</v>
      </c>
      <c r="AK16" s="77" t="s">
        <v>130</v>
      </c>
      <c r="AL16" s="5" t="s">
        <v>694</v>
      </c>
      <c r="AM16" s="78" t="str">
        <f>+HLOOKUP($B16,CRCC_DataFile_4_3!$F$1:$T$9,9,0)</f>
        <v>-</v>
      </c>
      <c r="AN16" s="81" t="e">
        <f>VLOOKUP($B16,QualitativeNotes!N:O,2,FALSE)</f>
        <v>#N/A</v>
      </c>
      <c r="AO16" s="8" t="s">
        <v>683</v>
      </c>
      <c r="AP16" s="8" t="s">
        <v>691</v>
      </c>
      <c r="AQ16" s="8" t="s">
        <v>685</v>
      </c>
      <c r="AR16" s="77" t="s">
        <v>130</v>
      </c>
      <c r="AS16" s="5" t="s">
        <v>694</v>
      </c>
      <c r="AT16" s="78" t="str">
        <f>+HLOOKUP($B16,CRCC_DataFile_4_3!$F$1:$T$9,9,0)</f>
        <v>-</v>
      </c>
      <c r="AU16" s="81" t="e">
        <f>VLOOKUP($B16,QualitativeNotes!U:V,2,FALSE)</f>
        <v>#N/A</v>
      </c>
    </row>
    <row r="17" spans="1:47" ht="60" x14ac:dyDescent="0.25">
      <c r="A17" s="89" t="str">
        <f t="shared" si="0"/>
        <v xml:space="preserve"> </v>
      </c>
      <c r="B17" s="90" t="s">
        <v>162</v>
      </c>
      <c r="C17" s="91" t="s">
        <v>155</v>
      </c>
      <c r="D17" s="91" t="s">
        <v>163</v>
      </c>
      <c r="E17" s="91" t="s">
        <v>131</v>
      </c>
      <c r="F17" s="8" t="s">
        <v>683</v>
      </c>
      <c r="G17" s="8" t="s">
        <v>684</v>
      </c>
      <c r="H17" s="8" t="s">
        <v>685</v>
      </c>
      <c r="I17" s="77" t="s">
        <v>130</v>
      </c>
      <c r="J17" s="5" t="s">
        <v>693</v>
      </c>
      <c r="K17" s="78"/>
      <c r="L17" s="81" t="str">
        <f>VLOOKUP(B17,QualitativeNotes!B:C,2,FALSE)</f>
        <v>N/A</v>
      </c>
      <c r="M17" s="8" t="s">
        <v>683</v>
      </c>
      <c r="N17" s="8" t="s">
        <v>687</v>
      </c>
      <c r="O17" s="8" t="s">
        <v>685</v>
      </c>
      <c r="P17" s="77" t="s">
        <v>130</v>
      </c>
      <c r="Q17" s="5" t="s">
        <v>693</v>
      </c>
      <c r="R17" s="78" t="str">
        <f>+HLOOKUP(B17,CRCC_DataFile_4_3!$F$1:$T$9,2,0)</f>
        <v>-</v>
      </c>
      <c r="S17" s="81" t="str">
        <f>VLOOKUP($B17,QualitativeNotes!B:C,2,FALSE)</f>
        <v>N/A</v>
      </c>
      <c r="T17" s="8" t="s">
        <v>683</v>
      </c>
      <c r="U17" s="8" t="s">
        <v>688</v>
      </c>
      <c r="V17" s="8" t="s">
        <v>685</v>
      </c>
      <c r="W17" s="77" t="s">
        <v>130</v>
      </c>
      <c r="X17" s="5" t="s">
        <v>693</v>
      </c>
      <c r="Y17" s="78" t="str">
        <f>+HLOOKUP($B17,CRCC_DataFile_4_3!$F$1:$T$9,4,0)</f>
        <v>-</v>
      </c>
      <c r="Z17" s="81" t="str">
        <f>VLOOKUP($B17,QualitativeNotes!B:C,2,FALSE)</f>
        <v>N/A</v>
      </c>
      <c r="AA17" s="8" t="s">
        <v>683</v>
      </c>
      <c r="AB17" s="8" t="s">
        <v>689</v>
      </c>
      <c r="AC17" s="8" t="s">
        <v>685</v>
      </c>
      <c r="AD17" s="77" t="s">
        <v>130</v>
      </c>
      <c r="AE17" s="5" t="s">
        <v>693</v>
      </c>
      <c r="AF17" s="78" t="str">
        <f>+HLOOKUP($B17,CRCC_DataFile_4_3!$F$1:$T$9,6,0)</f>
        <v>-</v>
      </c>
      <c r="AG17" s="81" t="e">
        <f>VLOOKUP($B17,QualitativeNotes!H:I,2,FALSE)</f>
        <v>#N/A</v>
      </c>
      <c r="AH17" s="8" t="s">
        <v>683</v>
      </c>
      <c r="AI17" s="8" t="s">
        <v>690</v>
      </c>
      <c r="AJ17" s="8" t="s">
        <v>685</v>
      </c>
      <c r="AK17" s="77" t="s">
        <v>130</v>
      </c>
      <c r="AL17" s="5" t="s">
        <v>693</v>
      </c>
      <c r="AM17" s="78" t="str">
        <f>+HLOOKUP($B17,CRCC_DataFile_4_3!$F$1:$T$9,8,0)</f>
        <v>-</v>
      </c>
      <c r="AN17" s="81" t="e">
        <f>VLOOKUP($B17,QualitativeNotes!N:O,2,FALSE)</f>
        <v>#N/A</v>
      </c>
      <c r="AO17" s="8" t="s">
        <v>683</v>
      </c>
      <c r="AP17" s="8" t="s">
        <v>691</v>
      </c>
      <c r="AQ17" s="8" t="s">
        <v>685</v>
      </c>
      <c r="AR17" s="77" t="s">
        <v>130</v>
      </c>
      <c r="AS17" s="5" t="s">
        <v>693</v>
      </c>
      <c r="AT17" s="78" t="str">
        <f>+HLOOKUP($B17,CRCC_DataFile_4_3!$F$1:$T$9,8,0)</f>
        <v>-</v>
      </c>
      <c r="AU17" s="81" t="e">
        <f>VLOOKUP($B17,QualitativeNotes!U:V,2,FALSE)</f>
        <v>#N/A</v>
      </c>
    </row>
    <row r="18" spans="1:47" ht="60" x14ac:dyDescent="0.25">
      <c r="A18" s="89" t="str">
        <f t="shared" si="0"/>
        <v xml:space="preserve"> </v>
      </c>
      <c r="B18" s="90" t="s">
        <v>162</v>
      </c>
      <c r="C18" s="91" t="s">
        <v>155</v>
      </c>
      <c r="D18" s="91" t="s">
        <v>163</v>
      </c>
      <c r="E18" s="91" t="s">
        <v>131</v>
      </c>
      <c r="F18" s="8" t="s">
        <v>683</v>
      </c>
      <c r="G18" s="8" t="s">
        <v>684</v>
      </c>
      <c r="H18" s="8" t="s">
        <v>685</v>
      </c>
      <c r="I18" s="77" t="s">
        <v>130</v>
      </c>
      <c r="J18" s="5" t="s">
        <v>694</v>
      </c>
      <c r="K18" s="78"/>
      <c r="L18" s="81" t="str">
        <f>VLOOKUP(B18,QualitativeNotes!B:C,2,FALSE)</f>
        <v>N/A</v>
      </c>
      <c r="M18" s="8" t="s">
        <v>683</v>
      </c>
      <c r="N18" s="8" t="s">
        <v>687</v>
      </c>
      <c r="O18" s="8" t="s">
        <v>685</v>
      </c>
      <c r="P18" s="77" t="s">
        <v>130</v>
      </c>
      <c r="Q18" s="5" t="s">
        <v>694</v>
      </c>
      <c r="R18" s="78" t="str">
        <f>+HLOOKUP(B18,CRCC_DataFile_4_3!$F$1:$T$9,2,0)</f>
        <v>-</v>
      </c>
      <c r="S18" s="81" t="str">
        <f>VLOOKUP($B18,QualitativeNotes!B:C,2,FALSE)</f>
        <v>N/A</v>
      </c>
      <c r="T18" s="8" t="s">
        <v>683</v>
      </c>
      <c r="U18" s="8" t="s">
        <v>688</v>
      </c>
      <c r="V18" s="8" t="s">
        <v>685</v>
      </c>
      <c r="W18" s="77" t="s">
        <v>130</v>
      </c>
      <c r="X18" s="5" t="s">
        <v>694</v>
      </c>
      <c r="Y18" s="78" t="str">
        <f>+HLOOKUP($B18,CRCC_DataFile_4_3!$F$1:$T$9,5,0)</f>
        <v>-</v>
      </c>
      <c r="Z18" s="81" t="str">
        <f>VLOOKUP($B18,QualitativeNotes!B:C,2,FALSE)</f>
        <v>N/A</v>
      </c>
      <c r="AA18" s="8" t="s">
        <v>683</v>
      </c>
      <c r="AB18" s="8" t="s">
        <v>689</v>
      </c>
      <c r="AC18" s="8" t="s">
        <v>685</v>
      </c>
      <c r="AD18" s="77" t="s">
        <v>130</v>
      </c>
      <c r="AE18" s="5" t="s">
        <v>694</v>
      </c>
      <c r="AF18" s="78" t="str">
        <f>+HLOOKUP($B18,CRCC_DataFile_4_3!$F$1:$T$9,7,0)</f>
        <v>-</v>
      </c>
      <c r="AG18" s="81" t="e">
        <f>VLOOKUP($B18,QualitativeNotes!H:I,2,FALSE)</f>
        <v>#N/A</v>
      </c>
      <c r="AH18" s="8" t="s">
        <v>683</v>
      </c>
      <c r="AI18" s="8" t="s">
        <v>690</v>
      </c>
      <c r="AJ18" s="8" t="s">
        <v>685</v>
      </c>
      <c r="AK18" s="77" t="s">
        <v>130</v>
      </c>
      <c r="AL18" s="5" t="s">
        <v>694</v>
      </c>
      <c r="AM18" s="78" t="str">
        <f>+HLOOKUP($B18,CRCC_DataFile_4_3!$F$1:$T$9,9,0)</f>
        <v>-</v>
      </c>
      <c r="AN18" s="81" t="e">
        <f>VLOOKUP($B18,QualitativeNotes!N:O,2,FALSE)</f>
        <v>#N/A</v>
      </c>
      <c r="AO18" s="8" t="s">
        <v>683</v>
      </c>
      <c r="AP18" s="8" t="s">
        <v>691</v>
      </c>
      <c r="AQ18" s="8" t="s">
        <v>685</v>
      </c>
      <c r="AR18" s="77" t="s">
        <v>130</v>
      </c>
      <c r="AS18" s="5" t="s">
        <v>694</v>
      </c>
      <c r="AT18" s="78" t="str">
        <f>+HLOOKUP($B18,CRCC_DataFile_4_3!$F$1:$T$9,9,0)</f>
        <v>-</v>
      </c>
      <c r="AU18" s="81" t="e">
        <f>VLOOKUP($B18,QualitativeNotes!U:V,2,FALSE)</f>
        <v>#N/A</v>
      </c>
    </row>
    <row r="19" spans="1:47" ht="60" x14ac:dyDescent="0.25">
      <c r="A19" s="89" t="str">
        <f t="shared" si="0"/>
        <v xml:space="preserve"> </v>
      </c>
      <c r="B19" s="90" t="s">
        <v>164</v>
      </c>
      <c r="C19" s="91" t="s">
        <v>155</v>
      </c>
      <c r="D19" s="91" t="s">
        <v>165</v>
      </c>
      <c r="E19" s="91" t="s">
        <v>131</v>
      </c>
      <c r="F19" s="8" t="s">
        <v>683</v>
      </c>
      <c r="G19" s="8" t="s">
        <v>684</v>
      </c>
      <c r="H19" s="8" t="s">
        <v>685</v>
      </c>
      <c r="I19" s="77" t="s">
        <v>130</v>
      </c>
      <c r="J19" s="5" t="s">
        <v>693</v>
      </c>
      <c r="K19" s="78"/>
      <c r="L19" s="81" t="str">
        <f>VLOOKUP(B19,QualitativeNotes!B:C,2,FALSE)</f>
        <v>N/A</v>
      </c>
      <c r="M19" s="8" t="s">
        <v>683</v>
      </c>
      <c r="N19" s="8" t="s">
        <v>687</v>
      </c>
      <c r="O19" s="8" t="s">
        <v>685</v>
      </c>
      <c r="P19" s="77" t="s">
        <v>130</v>
      </c>
      <c r="Q19" s="5" t="s">
        <v>693</v>
      </c>
      <c r="R19" s="78" t="str">
        <f>+HLOOKUP(B19,CRCC_DataFile_4_3!$F$1:$T$9,2,0)</f>
        <v>-</v>
      </c>
      <c r="S19" s="81" t="str">
        <f>VLOOKUP($B19,QualitativeNotes!B:C,2,FALSE)</f>
        <v>N/A</v>
      </c>
      <c r="T19" s="8" t="s">
        <v>683</v>
      </c>
      <c r="U19" s="8" t="s">
        <v>688</v>
      </c>
      <c r="V19" s="8" t="s">
        <v>685</v>
      </c>
      <c r="W19" s="77" t="s">
        <v>130</v>
      </c>
      <c r="X19" s="5" t="s">
        <v>693</v>
      </c>
      <c r="Y19" s="78" t="str">
        <f>+HLOOKUP($B19,CRCC_DataFile_4_3!$F$1:$T$9,4,0)</f>
        <v>-</v>
      </c>
      <c r="Z19" s="81" t="str">
        <f>VLOOKUP($B19,QualitativeNotes!B:C,2,FALSE)</f>
        <v>N/A</v>
      </c>
      <c r="AA19" s="8" t="s">
        <v>683</v>
      </c>
      <c r="AB19" s="8" t="s">
        <v>689</v>
      </c>
      <c r="AC19" s="8" t="s">
        <v>685</v>
      </c>
      <c r="AD19" s="77" t="s">
        <v>130</v>
      </c>
      <c r="AE19" s="5" t="s">
        <v>693</v>
      </c>
      <c r="AF19" s="78" t="str">
        <f>+HLOOKUP($B19,CRCC_DataFile_4_3!$F$1:$T$9,6,0)</f>
        <v>-</v>
      </c>
      <c r="AG19" s="81" t="e">
        <f>VLOOKUP($B19,QualitativeNotes!H:I,2,FALSE)</f>
        <v>#N/A</v>
      </c>
      <c r="AH19" s="8" t="s">
        <v>683</v>
      </c>
      <c r="AI19" s="8" t="s">
        <v>690</v>
      </c>
      <c r="AJ19" s="8" t="s">
        <v>685</v>
      </c>
      <c r="AK19" s="77" t="s">
        <v>130</v>
      </c>
      <c r="AL19" s="5" t="s">
        <v>693</v>
      </c>
      <c r="AM19" s="78" t="str">
        <f>+HLOOKUP($B19,CRCC_DataFile_4_3!$F$1:$T$9,8,0)</f>
        <v>-</v>
      </c>
      <c r="AN19" s="81" t="e">
        <f>VLOOKUP($B19,QualitativeNotes!N:O,2,FALSE)</f>
        <v>#N/A</v>
      </c>
      <c r="AO19" s="8" t="s">
        <v>683</v>
      </c>
      <c r="AP19" s="8" t="s">
        <v>691</v>
      </c>
      <c r="AQ19" s="8" t="s">
        <v>685</v>
      </c>
      <c r="AR19" s="77" t="s">
        <v>130</v>
      </c>
      <c r="AS19" s="5" t="s">
        <v>693</v>
      </c>
      <c r="AT19" s="78" t="str">
        <f>+HLOOKUP($B19,CRCC_DataFile_4_3!$F$1:$T$9,8,0)</f>
        <v>-</v>
      </c>
      <c r="AU19" s="81" t="e">
        <f>VLOOKUP($B19,QualitativeNotes!U:V,2,FALSE)</f>
        <v>#N/A</v>
      </c>
    </row>
    <row r="20" spans="1:47" ht="60" x14ac:dyDescent="0.25">
      <c r="A20" s="89" t="str">
        <f t="shared" si="0"/>
        <v xml:space="preserve"> </v>
      </c>
      <c r="B20" s="90" t="s">
        <v>164</v>
      </c>
      <c r="C20" s="91" t="s">
        <v>155</v>
      </c>
      <c r="D20" s="91" t="s">
        <v>165</v>
      </c>
      <c r="E20" s="91" t="s">
        <v>131</v>
      </c>
      <c r="F20" s="8" t="s">
        <v>683</v>
      </c>
      <c r="G20" s="8" t="s">
        <v>684</v>
      </c>
      <c r="H20" s="8" t="s">
        <v>685</v>
      </c>
      <c r="I20" s="77" t="s">
        <v>130</v>
      </c>
      <c r="J20" s="5" t="s">
        <v>694</v>
      </c>
      <c r="K20" s="78"/>
      <c r="L20" s="81" t="str">
        <f>VLOOKUP(B20,QualitativeNotes!B:C,2,FALSE)</f>
        <v>N/A</v>
      </c>
      <c r="M20" s="8" t="s">
        <v>683</v>
      </c>
      <c r="N20" s="8" t="s">
        <v>687</v>
      </c>
      <c r="O20" s="8" t="s">
        <v>685</v>
      </c>
      <c r="P20" s="77" t="s">
        <v>130</v>
      </c>
      <c r="Q20" s="5" t="s">
        <v>694</v>
      </c>
      <c r="R20" s="78" t="str">
        <f>+HLOOKUP(B20,CRCC_DataFile_4_3!$F$1:$T$9,2,0)</f>
        <v>-</v>
      </c>
      <c r="S20" s="81" t="str">
        <f>VLOOKUP($B20,QualitativeNotes!B:C,2,FALSE)</f>
        <v>N/A</v>
      </c>
      <c r="T20" s="8" t="s">
        <v>683</v>
      </c>
      <c r="U20" s="8" t="s">
        <v>688</v>
      </c>
      <c r="V20" s="8" t="s">
        <v>685</v>
      </c>
      <c r="W20" s="77" t="s">
        <v>130</v>
      </c>
      <c r="X20" s="5" t="s">
        <v>694</v>
      </c>
      <c r="Y20" s="78" t="str">
        <f>+HLOOKUP($B20,CRCC_DataFile_4_3!$F$1:$T$9,5,0)</f>
        <v>-</v>
      </c>
      <c r="Z20" s="81" t="str">
        <f>VLOOKUP($B20,QualitativeNotes!B:C,2,FALSE)</f>
        <v>N/A</v>
      </c>
      <c r="AA20" s="8" t="s">
        <v>683</v>
      </c>
      <c r="AB20" s="8" t="s">
        <v>689</v>
      </c>
      <c r="AC20" s="8" t="s">
        <v>685</v>
      </c>
      <c r="AD20" s="77" t="s">
        <v>130</v>
      </c>
      <c r="AE20" s="5" t="s">
        <v>694</v>
      </c>
      <c r="AF20" s="78" t="str">
        <f>+HLOOKUP($B20,CRCC_DataFile_4_3!$F$1:$T$9,7,0)</f>
        <v>-</v>
      </c>
      <c r="AG20" s="81" t="e">
        <f>VLOOKUP($B20,QualitativeNotes!H:I,2,FALSE)</f>
        <v>#N/A</v>
      </c>
      <c r="AH20" s="8" t="s">
        <v>683</v>
      </c>
      <c r="AI20" s="8" t="s">
        <v>690</v>
      </c>
      <c r="AJ20" s="8" t="s">
        <v>685</v>
      </c>
      <c r="AK20" s="77" t="s">
        <v>130</v>
      </c>
      <c r="AL20" s="5" t="s">
        <v>694</v>
      </c>
      <c r="AM20" s="78" t="str">
        <f>+HLOOKUP($B20,CRCC_DataFile_4_3!$F$1:$T$9,9,0)</f>
        <v>-</v>
      </c>
      <c r="AN20" s="81" t="e">
        <f>VLOOKUP($B20,QualitativeNotes!N:O,2,FALSE)</f>
        <v>#N/A</v>
      </c>
      <c r="AO20" s="8" t="s">
        <v>683</v>
      </c>
      <c r="AP20" s="8" t="s">
        <v>691</v>
      </c>
      <c r="AQ20" s="8" t="s">
        <v>685</v>
      </c>
      <c r="AR20" s="77" t="s">
        <v>130</v>
      </c>
      <c r="AS20" s="5" t="s">
        <v>694</v>
      </c>
      <c r="AT20" s="78" t="str">
        <f>+HLOOKUP($B20,CRCC_DataFile_4_3!$F$1:$T$9,9,0)</f>
        <v>-</v>
      </c>
      <c r="AU20" s="81" t="e">
        <f>VLOOKUP($B20,QualitativeNotes!U:V,2,FALSE)</f>
        <v>#N/A</v>
      </c>
    </row>
    <row r="21" spans="1:47" ht="60" x14ac:dyDescent="0.25">
      <c r="A21" s="89" t="str">
        <f t="shared" si="0"/>
        <v xml:space="preserve"> </v>
      </c>
      <c r="B21" s="90" t="s">
        <v>166</v>
      </c>
      <c r="C21" s="91" t="s">
        <v>155</v>
      </c>
      <c r="D21" s="91" t="s">
        <v>167</v>
      </c>
      <c r="E21" s="91" t="s">
        <v>131</v>
      </c>
      <c r="F21" s="8" t="s">
        <v>683</v>
      </c>
      <c r="G21" s="8" t="s">
        <v>684</v>
      </c>
      <c r="H21" s="8" t="s">
        <v>685</v>
      </c>
      <c r="I21" s="77" t="s">
        <v>130</v>
      </c>
      <c r="J21" s="5" t="s">
        <v>693</v>
      </c>
      <c r="K21" s="78"/>
      <c r="L21" s="81" t="str">
        <f>VLOOKUP(B21,QualitativeNotes!B:C,2,FALSE)</f>
        <v>N/A</v>
      </c>
      <c r="M21" s="8" t="s">
        <v>683</v>
      </c>
      <c r="N21" s="8" t="s">
        <v>687</v>
      </c>
      <c r="O21" s="8" t="s">
        <v>685</v>
      </c>
      <c r="P21" s="77" t="s">
        <v>130</v>
      </c>
      <c r="Q21" s="5" t="s">
        <v>693</v>
      </c>
      <c r="R21" s="78">
        <f>+HLOOKUP(B21,CRCC_DataFile_4_3!$F$1:$T$9,2,0)</f>
        <v>369058659658.54498</v>
      </c>
      <c r="S21" s="81" t="str">
        <f>VLOOKUP($B21,QualitativeNotes!B:C,2,FALSE)</f>
        <v>N/A</v>
      </c>
      <c r="T21" s="8" t="s">
        <v>683</v>
      </c>
      <c r="U21" s="8" t="s">
        <v>688</v>
      </c>
      <c r="V21" s="8" t="s">
        <v>685</v>
      </c>
      <c r="W21" s="77" t="s">
        <v>130</v>
      </c>
      <c r="X21" s="5" t="s">
        <v>693</v>
      </c>
      <c r="Y21" s="78">
        <f>+HLOOKUP($B21,CRCC_DataFile_4_3!$F$1:$T$9,4,0)</f>
        <v>147003245766.76001</v>
      </c>
      <c r="Z21" s="81" t="str">
        <f>VLOOKUP($B21,QualitativeNotes!B:C,2,FALSE)</f>
        <v>N/A</v>
      </c>
      <c r="AA21" s="8" t="s">
        <v>683</v>
      </c>
      <c r="AB21" s="8" t="s">
        <v>689</v>
      </c>
      <c r="AC21" s="8" t="s">
        <v>685</v>
      </c>
      <c r="AD21" s="77" t="s">
        <v>130</v>
      </c>
      <c r="AE21" s="5" t="s">
        <v>693</v>
      </c>
      <c r="AF21" s="78">
        <f>+HLOOKUP($B21,CRCC_DataFile_4_3!$F$1:$T$9,6,0)</f>
        <v>20417117467.605598</v>
      </c>
      <c r="AG21" s="81" t="e">
        <f>VLOOKUP($B21,QualitativeNotes!H:I,2,FALSE)</f>
        <v>#N/A</v>
      </c>
      <c r="AH21" s="8" t="s">
        <v>683</v>
      </c>
      <c r="AI21" s="8" t="s">
        <v>690</v>
      </c>
      <c r="AJ21" s="8" t="s">
        <v>685</v>
      </c>
      <c r="AK21" s="77" t="s">
        <v>130</v>
      </c>
      <c r="AL21" s="5" t="s">
        <v>693</v>
      </c>
      <c r="AM21" s="78">
        <f>+HLOOKUP($B21,CRCC_DataFile_4_3!$F$1:$T$9,8,0)</f>
        <v>244311998074.63199</v>
      </c>
      <c r="AN21" s="81" t="e">
        <f>VLOOKUP($B21,QualitativeNotes!N:O,2,FALSE)</f>
        <v>#N/A</v>
      </c>
      <c r="AO21" s="8" t="s">
        <v>683</v>
      </c>
      <c r="AP21" s="8" t="s">
        <v>691</v>
      </c>
      <c r="AQ21" s="8" t="s">
        <v>685</v>
      </c>
      <c r="AR21" s="77" t="s">
        <v>130</v>
      </c>
      <c r="AS21" s="5" t="s">
        <v>693</v>
      </c>
      <c r="AT21" s="78">
        <f>+HLOOKUP($B21,CRCC_DataFile_4_3!$F$1:$T$9,8,0)</f>
        <v>244311998074.63199</v>
      </c>
      <c r="AU21" s="81" t="e">
        <f>VLOOKUP($B21,QualitativeNotes!U:V,2,FALSE)</f>
        <v>#N/A</v>
      </c>
    </row>
    <row r="22" spans="1:47" ht="60" x14ac:dyDescent="0.25">
      <c r="A22" s="89" t="str">
        <f t="shared" si="0"/>
        <v xml:space="preserve"> </v>
      </c>
      <c r="B22" s="90" t="s">
        <v>166</v>
      </c>
      <c r="C22" s="91" t="s">
        <v>155</v>
      </c>
      <c r="D22" s="91" t="s">
        <v>167</v>
      </c>
      <c r="E22" s="91" t="s">
        <v>131</v>
      </c>
      <c r="F22" s="8" t="s">
        <v>683</v>
      </c>
      <c r="G22" s="8" t="s">
        <v>684</v>
      </c>
      <c r="H22" s="8" t="s">
        <v>685</v>
      </c>
      <c r="I22" s="77" t="s">
        <v>130</v>
      </c>
      <c r="J22" s="5" t="s">
        <v>694</v>
      </c>
      <c r="K22" s="78"/>
      <c r="L22" s="81" t="str">
        <f>VLOOKUP(B22,QualitativeNotes!B:C,2,FALSE)</f>
        <v>N/A</v>
      </c>
      <c r="M22" s="8" t="s">
        <v>683</v>
      </c>
      <c r="N22" s="8" t="s">
        <v>687</v>
      </c>
      <c r="O22" s="8" t="s">
        <v>685</v>
      </c>
      <c r="P22" s="77" t="s">
        <v>130</v>
      </c>
      <c r="Q22" s="5" t="s">
        <v>694</v>
      </c>
      <c r="R22" s="78">
        <f>+HLOOKUP(B22,CRCC_DataFile_4_3!$F$1:$T$9,3,0)</f>
        <v>369058659658.54498</v>
      </c>
      <c r="S22" s="81" t="str">
        <f>VLOOKUP($B22,QualitativeNotes!B:C,2,FALSE)</f>
        <v>N/A</v>
      </c>
      <c r="T22" s="8" t="s">
        <v>683</v>
      </c>
      <c r="U22" s="8" t="s">
        <v>688</v>
      </c>
      <c r="V22" s="8" t="s">
        <v>685</v>
      </c>
      <c r="W22" s="77" t="s">
        <v>130</v>
      </c>
      <c r="X22" s="5" t="s">
        <v>694</v>
      </c>
      <c r="Y22" s="78">
        <f>+HLOOKUP($B22,CRCC_DataFile_4_3!$F$1:$T$9,5,0)</f>
        <v>147003245766.76001</v>
      </c>
      <c r="Z22" s="81" t="str">
        <f>VLOOKUP($B22,QualitativeNotes!B:C,2,FALSE)</f>
        <v>N/A</v>
      </c>
      <c r="AA22" s="8" t="s">
        <v>683</v>
      </c>
      <c r="AB22" s="8" t="s">
        <v>689</v>
      </c>
      <c r="AC22" s="8" t="s">
        <v>685</v>
      </c>
      <c r="AD22" s="77" t="s">
        <v>130</v>
      </c>
      <c r="AE22" s="5" t="s">
        <v>694</v>
      </c>
      <c r="AF22" s="78">
        <f>+HLOOKUP($B22,CRCC_DataFile_4_3!$F$1:$T$9,7,0)</f>
        <v>20417117467.605598</v>
      </c>
      <c r="AG22" s="81" t="e">
        <f>VLOOKUP($B22,QualitativeNotes!H:I,2,FALSE)</f>
        <v>#N/A</v>
      </c>
      <c r="AH22" s="8" t="s">
        <v>683</v>
      </c>
      <c r="AI22" s="8" t="s">
        <v>690</v>
      </c>
      <c r="AJ22" s="8" t="s">
        <v>685</v>
      </c>
      <c r="AK22" s="77" t="s">
        <v>130</v>
      </c>
      <c r="AL22" s="5" t="s">
        <v>694</v>
      </c>
      <c r="AM22" s="78">
        <f>+HLOOKUP($B22,CRCC_DataFile_4_3!$F$1:$T$9,9,0)</f>
        <v>244311998074.63199</v>
      </c>
      <c r="AN22" s="81" t="e">
        <f>VLOOKUP($B22,QualitativeNotes!N:O,2,FALSE)</f>
        <v>#N/A</v>
      </c>
      <c r="AO22" s="8" t="s">
        <v>683</v>
      </c>
      <c r="AP22" s="8" t="s">
        <v>691</v>
      </c>
      <c r="AQ22" s="8" t="s">
        <v>685</v>
      </c>
      <c r="AR22" s="77" t="s">
        <v>130</v>
      </c>
      <c r="AS22" s="5" t="s">
        <v>694</v>
      </c>
      <c r="AT22" s="78">
        <f>+HLOOKUP($B22,CRCC_DataFile_4_3!$F$1:$T$9,9,0)</f>
        <v>244311998074.63199</v>
      </c>
      <c r="AU22" s="81" t="e">
        <f>VLOOKUP($B22,QualitativeNotes!U:V,2,FALSE)</f>
        <v>#N/A</v>
      </c>
    </row>
    <row r="23" spans="1:47" ht="60" x14ac:dyDescent="0.25">
      <c r="A23" s="89" t="str">
        <f t="shared" si="0"/>
        <v xml:space="preserve"> </v>
      </c>
      <c r="B23" s="90" t="s">
        <v>168</v>
      </c>
      <c r="C23" s="91" t="s">
        <v>155</v>
      </c>
      <c r="D23" s="91" t="s">
        <v>169</v>
      </c>
      <c r="E23" s="91" t="s">
        <v>131</v>
      </c>
      <c r="F23" s="8" t="s">
        <v>683</v>
      </c>
      <c r="G23" s="8" t="s">
        <v>684</v>
      </c>
      <c r="H23" s="8" t="s">
        <v>685</v>
      </c>
      <c r="I23" s="77" t="s">
        <v>130</v>
      </c>
      <c r="J23" s="5" t="s">
        <v>693</v>
      </c>
      <c r="K23" s="78"/>
      <c r="L23" s="81" t="str">
        <f>VLOOKUP(B23,QualitativeNotes!B:C,2,FALSE)</f>
        <v>N/A</v>
      </c>
      <c r="M23" s="8" t="s">
        <v>683</v>
      </c>
      <c r="N23" s="8" t="s">
        <v>687</v>
      </c>
      <c r="O23" s="8" t="s">
        <v>685</v>
      </c>
      <c r="P23" s="77" t="s">
        <v>130</v>
      </c>
      <c r="Q23" s="5" t="s">
        <v>693</v>
      </c>
      <c r="R23" s="78" t="str">
        <f>+HLOOKUP(B23,CRCC_DataFile_4_3!$F$1:$T$9,2,0)</f>
        <v>-</v>
      </c>
      <c r="S23" s="81" t="str">
        <f>VLOOKUP($B23,QualitativeNotes!B:C,2,FALSE)</f>
        <v>N/A</v>
      </c>
      <c r="T23" s="8" t="s">
        <v>683</v>
      </c>
      <c r="U23" s="8" t="s">
        <v>688</v>
      </c>
      <c r="V23" s="8" t="s">
        <v>685</v>
      </c>
      <c r="W23" s="77" t="s">
        <v>130</v>
      </c>
      <c r="X23" s="5" t="s">
        <v>693</v>
      </c>
      <c r="Y23" s="78" t="str">
        <f>+HLOOKUP($B23,CRCC_DataFile_4_3!$F$1:$T$9,4,0)</f>
        <v>-</v>
      </c>
      <c r="Z23" s="81" t="str">
        <f>VLOOKUP($B23,QualitativeNotes!B:C,2,FALSE)</f>
        <v>N/A</v>
      </c>
      <c r="AA23" s="8" t="s">
        <v>683</v>
      </c>
      <c r="AB23" s="8" t="s">
        <v>689</v>
      </c>
      <c r="AC23" s="8" t="s">
        <v>685</v>
      </c>
      <c r="AD23" s="77" t="s">
        <v>130</v>
      </c>
      <c r="AE23" s="5" t="s">
        <v>693</v>
      </c>
      <c r="AF23" s="78" t="str">
        <f>+HLOOKUP($B23,CRCC_DataFile_4_3!$F$1:$T$9,6,0)</f>
        <v>-</v>
      </c>
      <c r="AG23" s="81" t="e">
        <f>VLOOKUP($B23,QualitativeNotes!H:I,2,FALSE)</f>
        <v>#N/A</v>
      </c>
      <c r="AH23" s="8" t="s">
        <v>683</v>
      </c>
      <c r="AI23" s="8" t="s">
        <v>690</v>
      </c>
      <c r="AJ23" s="8" t="s">
        <v>685</v>
      </c>
      <c r="AK23" s="77" t="s">
        <v>130</v>
      </c>
      <c r="AL23" s="5" t="s">
        <v>693</v>
      </c>
      <c r="AM23" s="78" t="str">
        <f>+HLOOKUP($B23,CRCC_DataFile_4_3!$F$1:$T$9,8,0)</f>
        <v>-</v>
      </c>
      <c r="AN23" s="81" t="e">
        <f>VLOOKUP($B23,QualitativeNotes!N:O,2,FALSE)</f>
        <v>#N/A</v>
      </c>
      <c r="AO23" s="8" t="s">
        <v>683</v>
      </c>
      <c r="AP23" s="8" t="s">
        <v>691</v>
      </c>
      <c r="AQ23" s="8" t="s">
        <v>685</v>
      </c>
      <c r="AR23" s="77" t="s">
        <v>130</v>
      </c>
      <c r="AS23" s="5" t="s">
        <v>693</v>
      </c>
      <c r="AT23" s="78" t="str">
        <f>+HLOOKUP($B23,CRCC_DataFile_4_3!$F$1:$T$9,8,0)</f>
        <v>-</v>
      </c>
      <c r="AU23" s="81" t="e">
        <f>VLOOKUP($B23,QualitativeNotes!U:V,2,FALSE)</f>
        <v>#N/A</v>
      </c>
    </row>
    <row r="24" spans="1:47" ht="60" x14ac:dyDescent="0.25">
      <c r="A24" s="89" t="str">
        <f t="shared" si="0"/>
        <v xml:space="preserve"> </v>
      </c>
      <c r="B24" s="90" t="s">
        <v>168</v>
      </c>
      <c r="C24" s="91" t="s">
        <v>155</v>
      </c>
      <c r="D24" s="91" t="s">
        <v>169</v>
      </c>
      <c r="E24" s="91" t="s">
        <v>131</v>
      </c>
      <c r="F24" s="8" t="s">
        <v>683</v>
      </c>
      <c r="G24" s="8" t="s">
        <v>684</v>
      </c>
      <c r="H24" s="8" t="s">
        <v>685</v>
      </c>
      <c r="I24" s="77" t="s">
        <v>130</v>
      </c>
      <c r="J24" s="5" t="s">
        <v>694</v>
      </c>
      <c r="K24" s="78"/>
      <c r="L24" s="81" t="str">
        <f>VLOOKUP(B24,QualitativeNotes!B:C,2,FALSE)</f>
        <v>N/A</v>
      </c>
      <c r="M24" s="8" t="s">
        <v>683</v>
      </c>
      <c r="N24" s="8" t="s">
        <v>687</v>
      </c>
      <c r="O24" s="8" t="s">
        <v>685</v>
      </c>
      <c r="P24" s="77" t="s">
        <v>130</v>
      </c>
      <c r="Q24" s="5" t="s">
        <v>694</v>
      </c>
      <c r="R24" s="78" t="str">
        <f>+HLOOKUP(B24,CRCC_DataFile_4_3!$F$1:$T$9,2,0)</f>
        <v>-</v>
      </c>
      <c r="S24" s="81" t="str">
        <f>VLOOKUP($B24,QualitativeNotes!B:C,2,FALSE)</f>
        <v>N/A</v>
      </c>
      <c r="T24" s="8" t="s">
        <v>683</v>
      </c>
      <c r="U24" s="8" t="s">
        <v>688</v>
      </c>
      <c r="V24" s="8" t="s">
        <v>685</v>
      </c>
      <c r="W24" s="77" t="s">
        <v>130</v>
      </c>
      <c r="X24" s="5" t="s">
        <v>694</v>
      </c>
      <c r="Y24" s="78" t="str">
        <f>+HLOOKUP($B24,CRCC_DataFile_4_3!$F$1:$T$9,5,0)</f>
        <v>-</v>
      </c>
      <c r="Z24" s="81" t="str">
        <f>VLOOKUP($B24,QualitativeNotes!B:C,2,FALSE)</f>
        <v>N/A</v>
      </c>
      <c r="AA24" s="8" t="s">
        <v>683</v>
      </c>
      <c r="AB24" s="8" t="s">
        <v>689</v>
      </c>
      <c r="AC24" s="8" t="s">
        <v>685</v>
      </c>
      <c r="AD24" s="77" t="s">
        <v>130</v>
      </c>
      <c r="AE24" s="5" t="s">
        <v>694</v>
      </c>
      <c r="AF24" s="78" t="str">
        <f>+HLOOKUP($B24,CRCC_DataFile_4_3!$F$1:$T$9,7,0)</f>
        <v>-</v>
      </c>
      <c r="AG24" s="81" t="e">
        <f>VLOOKUP($B24,QualitativeNotes!H:I,2,FALSE)</f>
        <v>#N/A</v>
      </c>
      <c r="AH24" s="8" t="s">
        <v>683</v>
      </c>
      <c r="AI24" s="8" t="s">
        <v>690</v>
      </c>
      <c r="AJ24" s="8" t="s">
        <v>685</v>
      </c>
      <c r="AK24" s="77" t="s">
        <v>130</v>
      </c>
      <c r="AL24" s="5" t="s">
        <v>694</v>
      </c>
      <c r="AM24" s="78" t="str">
        <f>+HLOOKUP($B24,CRCC_DataFile_4_3!$F$1:$T$9,9,0)</f>
        <v>-</v>
      </c>
      <c r="AN24" s="81" t="e">
        <f>VLOOKUP($B24,QualitativeNotes!N:O,2,FALSE)</f>
        <v>#N/A</v>
      </c>
      <c r="AO24" s="8" t="s">
        <v>683</v>
      </c>
      <c r="AP24" s="8" t="s">
        <v>691</v>
      </c>
      <c r="AQ24" s="8" t="s">
        <v>685</v>
      </c>
      <c r="AR24" s="77" t="s">
        <v>130</v>
      </c>
      <c r="AS24" s="5" t="s">
        <v>694</v>
      </c>
      <c r="AT24" s="78" t="str">
        <f>+HLOOKUP($B24,CRCC_DataFile_4_3!$F$1:$T$9,9,0)</f>
        <v>-</v>
      </c>
      <c r="AU24" s="81" t="e">
        <f>VLOOKUP($B24,QualitativeNotes!U:V,2,FALSE)</f>
        <v>#N/A</v>
      </c>
    </row>
    <row r="25" spans="1:47" ht="60" x14ac:dyDescent="0.25">
      <c r="A25" s="89" t="str">
        <f t="shared" si="0"/>
        <v xml:space="preserve"> </v>
      </c>
      <c r="B25" s="90" t="s">
        <v>170</v>
      </c>
      <c r="C25" s="91" t="s">
        <v>155</v>
      </c>
      <c r="D25" s="91" t="s">
        <v>171</v>
      </c>
      <c r="E25" s="91" t="s">
        <v>131</v>
      </c>
      <c r="F25" s="8" t="s">
        <v>683</v>
      </c>
      <c r="G25" s="8" t="s">
        <v>684</v>
      </c>
      <c r="H25" s="8" t="s">
        <v>685</v>
      </c>
      <c r="I25" s="77" t="s">
        <v>130</v>
      </c>
      <c r="J25" s="5" t="s">
        <v>693</v>
      </c>
      <c r="K25" s="78"/>
      <c r="L25" s="81" t="str">
        <f>VLOOKUP(B25,QualitativeNotes!B:C,2,FALSE)</f>
        <v>N/A</v>
      </c>
      <c r="M25" s="8" t="s">
        <v>683</v>
      </c>
      <c r="N25" s="8" t="s">
        <v>687</v>
      </c>
      <c r="O25" s="8" t="s">
        <v>685</v>
      </c>
      <c r="P25" s="77" t="s">
        <v>130</v>
      </c>
      <c r="Q25" s="5" t="s">
        <v>693</v>
      </c>
      <c r="R25" s="78" t="str">
        <f>+HLOOKUP(B25,CRCC_DataFile_4_3!$F$1:$T$9,2,0)</f>
        <v>-</v>
      </c>
      <c r="S25" s="81" t="str">
        <f>VLOOKUP($B25,QualitativeNotes!B:C,2,FALSE)</f>
        <v>N/A</v>
      </c>
      <c r="T25" s="8" t="s">
        <v>683</v>
      </c>
      <c r="U25" s="8" t="s">
        <v>688</v>
      </c>
      <c r="V25" s="8" t="s">
        <v>685</v>
      </c>
      <c r="W25" s="77" t="s">
        <v>130</v>
      </c>
      <c r="X25" s="5" t="s">
        <v>693</v>
      </c>
      <c r="Y25" s="78" t="str">
        <f>+HLOOKUP($B25,CRCC_DataFile_4_3!$F$1:$T$9,4,0)</f>
        <v>-</v>
      </c>
      <c r="Z25" s="81" t="str">
        <f>VLOOKUP($B25,QualitativeNotes!B:C,2,FALSE)</f>
        <v>N/A</v>
      </c>
      <c r="AA25" s="8" t="s">
        <v>683</v>
      </c>
      <c r="AB25" s="8" t="s">
        <v>689</v>
      </c>
      <c r="AC25" s="8" t="s">
        <v>685</v>
      </c>
      <c r="AD25" s="77" t="s">
        <v>130</v>
      </c>
      <c r="AE25" s="5" t="s">
        <v>693</v>
      </c>
      <c r="AF25" s="78" t="str">
        <f>+HLOOKUP($B25,CRCC_DataFile_4_3!$F$1:$T$9,6,0)</f>
        <v>-</v>
      </c>
      <c r="AG25" s="81" t="e">
        <f>VLOOKUP($B25,QualitativeNotes!H:I,2,FALSE)</f>
        <v>#N/A</v>
      </c>
      <c r="AH25" s="8" t="s">
        <v>683</v>
      </c>
      <c r="AI25" s="8" t="s">
        <v>690</v>
      </c>
      <c r="AJ25" s="8" t="s">
        <v>685</v>
      </c>
      <c r="AK25" s="77" t="s">
        <v>130</v>
      </c>
      <c r="AL25" s="5" t="s">
        <v>693</v>
      </c>
      <c r="AM25" s="78" t="str">
        <f>+HLOOKUP($B25,CRCC_DataFile_4_3!$F$1:$T$9,8,0)</f>
        <v>-</v>
      </c>
      <c r="AN25" s="81" t="e">
        <f>VLOOKUP($B25,QualitativeNotes!N:O,2,FALSE)</f>
        <v>#N/A</v>
      </c>
      <c r="AO25" s="8" t="s">
        <v>683</v>
      </c>
      <c r="AP25" s="8" t="s">
        <v>691</v>
      </c>
      <c r="AQ25" s="8" t="s">
        <v>685</v>
      </c>
      <c r="AR25" s="77" t="s">
        <v>130</v>
      </c>
      <c r="AS25" s="5" t="s">
        <v>693</v>
      </c>
      <c r="AT25" s="78" t="str">
        <f>+HLOOKUP($B25,CRCC_DataFile_4_3!$F$1:$T$9,8,0)</f>
        <v>-</v>
      </c>
      <c r="AU25" s="81" t="e">
        <f>VLOOKUP($B25,QualitativeNotes!U:V,2,FALSE)</f>
        <v>#N/A</v>
      </c>
    </row>
    <row r="26" spans="1:47" ht="60" x14ac:dyDescent="0.25">
      <c r="A26" s="89" t="str">
        <f t="shared" si="0"/>
        <v xml:space="preserve"> </v>
      </c>
      <c r="B26" s="90" t="s">
        <v>170</v>
      </c>
      <c r="C26" s="91" t="s">
        <v>155</v>
      </c>
      <c r="D26" s="91" t="s">
        <v>171</v>
      </c>
      <c r="E26" s="91" t="s">
        <v>131</v>
      </c>
      <c r="F26" s="8" t="s">
        <v>683</v>
      </c>
      <c r="G26" s="8" t="s">
        <v>684</v>
      </c>
      <c r="H26" s="8" t="s">
        <v>685</v>
      </c>
      <c r="I26" s="77" t="s">
        <v>130</v>
      </c>
      <c r="J26" s="5" t="s">
        <v>694</v>
      </c>
      <c r="K26" s="78"/>
      <c r="L26" s="81" t="str">
        <f>VLOOKUP(B26,QualitativeNotes!B:C,2,FALSE)</f>
        <v>N/A</v>
      </c>
      <c r="M26" s="8" t="s">
        <v>683</v>
      </c>
      <c r="N26" s="8" t="s">
        <v>687</v>
      </c>
      <c r="O26" s="8" t="s">
        <v>685</v>
      </c>
      <c r="P26" s="77" t="s">
        <v>130</v>
      </c>
      <c r="Q26" s="5" t="s">
        <v>694</v>
      </c>
      <c r="R26" s="78" t="str">
        <f>+HLOOKUP(B26,CRCC_DataFile_4_3!$F$1:$T$9,2,0)</f>
        <v>-</v>
      </c>
      <c r="S26" s="81" t="str">
        <f>VLOOKUP($B26,QualitativeNotes!B:C,2,FALSE)</f>
        <v>N/A</v>
      </c>
      <c r="T26" s="8" t="s">
        <v>683</v>
      </c>
      <c r="U26" s="8" t="s">
        <v>688</v>
      </c>
      <c r="V26" s="8" t="s">
        <v>685</v>
      </c>
      <c r="W26" s="77" t="s">
        <v>130</v>
      </c>
      <c r="X26" s="5" t="s">
        <v>694</v>
      </c>
      <c r="Y26" s="78" t="str">
        <f>+HLOOKUP($B26,CRCC_DataFile_4_3!$F$1:$T$9,5,0)</f>
        <v>-</v>
      </c>
      <c r="Z26" s="81" t="str">
        <f>VLOOKUP($B26,QualitativeNotes!B:C,2,FALSE)</f>
        <v>N/A</v>
      </c>
      <c r="AA26" s="8" t="s">
        <v>683</v>
      </c>
      <c r="AB26" s="8" t="s">
        <v>689</v>
      </c>
      <c r="AC26" s="8" t="s">
        <v>685</v>
      </c>
      <c r="AD26" s="77" t="s">
        <v>130</v>
      </c>
      <c r="AE26" s="5" t="s">
        <v>694</v>
      </c>
      <c r="AF26" s="78" t="str">
        <f>+HLOOKUP($B26,CRCC_DataFile_4_3!$F$1:$T$9,7,0)</f>
        <v>-</v>
      </c>
      <c r="AG26" s="81" t="e">
        <f>VLOOKUP($B26,QualitativeNotes!H:I,2,FALSE)</f>
        <v>#N/A</v>
      </c>
      <c r="AH26" s="8" t="s">
        <v>683</v>
      </c>
      <c r="AI26" s="8" t="s">
        <v>690</v>
      </c>
      <c r="AJ26" s="8" t="s">
        <v>685</v>
      </c>
      <c r="AK26" s="77" t="s">
        <v>130</v>
      </c>
      <c r="AL26" s="5" t="s">
        <v>694</v>
      </c>
      <c r="AM26" s="78" t="str">
        <f>+HLOOKUP($B26,CRCC_DataFile_4_3!$F$1:$T$9,9,0)</f>
        <v>-</v>
      </c>
      <c r="AN26" s="81" t="e">
        <f>VLOOKUP($B26,QualitativeNotes!N:O,2,FALSE)</f>
        <v>#N/A</v>
      </c>
      <c r="AO26" s="8" t="s">
        <v>683</v>
      </c>
      <c r="AP26" s="8" t="s">
        <v>691</v>
      </c>
      <c r="AQ26" s="8" t="s">
        <v>685</v>
      </c>
      <c r="AR26" s="77" t="s">
        <v>130</v>
      </c>
      <c r="AS26" s="5" t="s">
        <v>694</v>
      </c>
      <c r="AT26" s="78" t="str">
        <f>+HLOOKUP($B26,CRCC_DataFile_4_3!$F$1:$T$9,9,0)</f>
        <v>-</v>
      </c>
      <c r="AU26" s="81" t="e">
        <f>VLOOKUP($B26,QualitativeNotes!U:V,2,FALSE)</f>
        <v>#N/A</v>
      </c>
    </row>
    <row r="27" spans="1:47" ht="60" x14ac:dyDescent="0.25">
      <c r="A27" s="89" t="str">
        <f t="shared" si="0"/>
        <v xml:space="preserve"> </v>
      </c>
      <c r="B27" s="90" t="s">
        <v>172</v>
      </c>
      <c r="C27" s="91" t="s">
        <v>155</v>
      </c>
      <c r="D27" s="91" t="s">
        <v>173</v>
      </c>
      <c r="E27" s="91" t="s">
        <v>131</v>
      </c>
      <c r="F27" s="8" t="s">
        <v>683</v>
      </c>
      <c r="G27" s="8" t="s">
        <v>684</v>
      </c>
      <c r="H27" s="8" t="s">
        <v>685</v>
      </c>
      <c r="I27" s="77" t="s">
        <v>130</v>
      </c>
      <c r="J27" s="5" t="s">
        <v>693</v>
      </c>
      <c r="K27" s="78"/>
      <c r="L27" s="81" t="str">
        <f>VLOOKUP(B27,QualitativeNotes!B:C,2,FALSE)</f>
        <v>N/A</v>
      </c>
      <c r="M27" s="8" t="s">
        <v>683</v>
      </c>
      <c r="N27" s="8" t="s">
        <v>687</v>
      </c>
      <c r="O27" s="8" t="s">
        <v>685</v>
      </c>
      <c r="P27" s="77" t="s">
        <v>130</v>
      </c>
      <c r="Q27" s="5" t="s">
        <v>693</v>
      </c>
      <c r="R27" s="78" t="str">
        <f>+HLOOKUP(B27,CRCC_DataFile_4_3!$F$1:$T$9,2,0)</f>
        <v>-</v>
      </c>
      <c r="S27" s="81" t="str">
        <f>VLOOKUP($B27,QualitativeNotes!B:C,2,FALSE)</f>
        <v>N/A</v>
      </c>
      <c r="T27" s="8" t="s">
        <v>683</v>
      </c>
      <c r="U27" s="8" t="s">
        <v>688</v>
      </c>
      <c r="V27" s="8" t="s">
        <v>685</v>
      </c>
      <c r="W27" s="77" t="s">
        <v>130</v>
      </c>
      <c r="X27" s="5" t="s">
        <v>693</v>
      </c>
      <c r="Y27" s="78" t="str">
        <f>+HLOOKUP($B27,CRCC_DataFile_4_3!$F$1:$T$9,4,0)</f>
        <v>-</v>
      </c>
      <c r="Z27" s="81" t="str">
        <f>VLOOKUP($B27,QualitativeNotes!B:C,2,FALSE)</f>
        <v>N/A</v>
      </c>
      <c r="AA27" s="8" t="s">
        <v>683</v>
      </c>
      <c r="AB27" s="8" t="s">
        <v>689</v>
      </c>
      <c r="AC27" s="8" t="s">
        <v>685</v>
      </c>
      <c r="AD27" s="77" t="s">
        <v>130</v>
      </c>
      <c r="AE27" s="5" t="s">
        <v>693</v>
      </c>
      <c r="AF27" s="78" t="str">
        <f>+HLOOKUP($B27,CRCC_DataFile_4_3!$F$1:$T$9,6,0)</f>
        <v>-</v>
      </c>
      <c r="AG27" s="81" t="e">
        <f>VLOOKUP($B27,QualitativeNotes!H:I,2,FALSE)</f>
        <v>#N/A</v>
      </c>
      <c r="AH27" s="8" t="s">
        <v>683</v>
      </c>
      <c r="AI27" s="8" t="s">
        <v>690</v>
      </c>
      <c r="AJ27" s="8" t="s">
        <v>685</v>
      </c>
      <c r="AK27" s="77" t="s">
        <v>130</v>
      </c>
      <c r="AL27" s="5" t="s">
        <v>693</v>
      </c>
      <c r="AM27" s="78" t="str">
        <f>+HLOOKUP($B27,CRCC_DataFile_4_3!$F$1:$T$9,8,0)</f>
        <v>-</v>
      </c>
      <c r="AN27" s="81" t="e">
        <f>VLOOKUP($B27,QualitativeNotes!N:O,2,FALSE)</f>
        <v>#N/A</v>
      </c>
      <c r="AO27" s="8" t="s">
        <v>683</v>
      </c>
      <c r="AP27" s="8" t="s">
        <v>691</v>
      </c>
      <c r="AQ27" s="8" t="s">
        <v>685</v>
      </c>
      <c r="AR27" s="77" t="s">
        <v>130</v>
      </c>
      <c r="AS27" s="5" t="s">
        <v>693</v>
      </c>
      <c r="AT27" s="78" t="str">
        <f>+HLOOKUP($B27,CRCC_DataFile_4_3!$F$1:$T$9,8,0)</f>
        <v>-</v>
      </c>
      <c r="AU27" s="81" t="e">
        <f>VLOOKUP($B27,QualitativeNotes!U:V,2,FALSE)</f>
        <v>#N/A</v>
      </c>
    </row>
    <row r="28" spans="1:47" ht="60" x14ac:dyDescent="0.25">
      <c r="A28" s="89" t="str">
        <f t="shared" si="0"/>
        <v xml:space="preserve"> </v>
      </c>
      <c r="B28" s="90" t="s">
        <v>172</v>
      </c>
      <c r="C28" s="91" t="s">
        <v>155</v>
      </c>
      <c r="D28" s="91" t="s">
        <v>173</v>
      </c>
      <c r="E28" s="91" t="s">
        <v>131</v>
      </c>
      <c r="F28" s="8" t="s">
        <v>683</v>
      </c>
      <c r="G28" s="8" t="s">
        <v>684</v>
      </c>
      <c r="H28" s="8" t="s">
        <v>685</v>
      </c>
      <c r="I28" s="77" t="s">
        <v>130</v>
      </c>
      <c r="J28" s="5" t="s">
        <v>694</v>
      </c>
      <c r="K28" s="78"/>
      <c r="L28" s="81" t="str">
        <f>VLOOKUP(B28,QualitativeNotes!B:C,2,FALSE)</f>
        <v>N/A</v>
      </c>
      <c r="M28" s="8" t="s">
        <v>683</v>
      </c>
      <c r="N28" s="8" t="s">
        <v>687</v>
      </c>
      <c r="O28" s="8" t="s">
        <v>685</v>
      </c>
      <c r="P28" s="77" t="s">
        <v>130</v>
      </c>
      <c r="Q28" s="5" t="s">
        <v>694</v>
      </c>
      <c r="R28" s="78" t="str">
        <f>+HLOOKUP(B28,CRCC_DataFile_4_3!$F$1:$T$9,2,0)</f>
        <v>-</v>
      </c>
      <c r="S28" s="81" t="str">
        <f>VLOOKUP($B28,QualitativeNotes!B:C,2,FALSE)</f>
        <v>N/A</v>
      </c>
      <c r="T28" s="8" t="s">
        <v>683</v>
      </c>
      <c r="U28" s="8" t="s">
        <v>688</v>
      </c>
      <c r="V28" s="8" t="s">
        <v>685</v>
      </c>
      <c r="W28" s="77" t="s">
        <v>130</v>
      </c>
      <c r="X28" s="5" t="s">
        <v>694</v>
      </c>
      <c r="Y28" s="78" t="str">
        <f>+HLOOKUP($B28,CRCC_DataFile_4_3!$F$1:$T$9,5,0)</f>
        <v>-</v>
      </c>
      <c r="Z28" s="81" t="str">
        <f>VLOOKUP($B28,QualitativeNotes!B:C,2,FALSE)</f>
        <v>N/A</v>
      </c>
      <c r="AA28" s="8" t="s">
        <v>683</v>
      </c>
      <c r="AB28" s="8" t="s">
        <v>689</v>
      </c>
      <c r="AC28" s="8" t="s">
        <v>685</v>
      </c>
      <c r="AD28" s="77" t="s">
        <v>130</v>
      </c>
      <c r="AE28" s="5" t="s">
        <v>694</v>
      </c>
      <c r="AF28" s="78" t="str">
        <f>+HLOOKUP($B28,CRCC_DataFile_4_3!$F$1:$T$9,7,0)</f>
        <v>-</v>
      </c>
      <c r="AG28" s="81" t="e">
        <f>VLOOKUP($B28,QualitativeNotes!H:I,2,FALSE)</f>
        <v>#N/A</v>
      </c>
      <c r="AH28" s="8" t="s">
        <v>683</v>
      </c>
      <c r="AI28" s="8" t="s">
        <v>690</v>
      </c>
      <c r="AJ28" s="8" t="s">
        <v>685</v>
      </c>
      <c r="AK28" s="77" t="s">
        <v>130</v>
      </c>
      <c r="AL28" s="5" t="s">
        <v>694</v>
      </c>
      <c r="AM28" s="78" t="str">
        <f>+HLOOKUP($B28,CRCC_DataFile_4_3!$F$1:$T$9,9,0)</f>
        <v>-</v>
      </c>
      <c r="AN28" s="81" t="e">
        <f>VLOOKUP($B28,QualitativeNotes!N:O,2,FALSE)</f>
        <v>#N/A</v>
      </c>
      <c r="AO28" s="8" t="s">
        <v>683</v>
      </c>
      <c r="AP28" s="8" t="s">
        <v>691</v>
      </c>
      <c r="AQ28" s="8" t="s">
        <v>685</v>
      </c>
      <c r="AR28" s="77" t="s">
        <v>130</v>
      </c>
      <c r="AS28" s="5" t="s">
        <v>694</v>
      </c>
      <c r="AT28" s="78" t="str">
        <f>+HLOOKUP($B28,CRCC_DataFile_4_3!$F$1:$T$9,9,0)</f>
        <v>-</v>
      </c>
      <c r="AU28" s="81" t="e">
        <f>VLOOKUP($B28,QualitativeNotes!U:V,2,FALSE)</f>
        <v>#N/A</v>
      </c>
    </row>
    <row r="29" spans="1:47" ht="60" x14ac:dyDescent="0.25">
      <c r="A29" s="89" t="str">
        <f t="shared" si="0"/>
        <v xml:space="preserve"> </v>
      </c>
      <c r="B29" s="90" t="s">
        <v>174</v>
      </c>
      <c r="C29" s="91" t="s">
        <v>155</v>
      </c>
      <c r="D29" s="91" t="s">
        <v>175</v>
      </c>
      <c r="E29" s="91" t="s">
        <v>131</v>
      </c>
      <c r="F29" s="8" t="s">
        <v>683</v>
      </c>
      <c r="G29" s="8" t="s">
        <v>684</v>
      </c>
      <c r="H29" s="8" t="s">
        <v>685</v>
      </c>
      <c r="I29" s="77" t="s">
        <v>130</v>
      </c>
      <c r="J29" s="5" t="s">
        <v>693</v>
      </c>
      <c r="K29" s="78"/>
      <c r="L29" s="81" t="str">
        <f>VLOOKUP(B29,QualitativeNotes!B:C,2,FALSE)</f>
        <v>N/A</v>
      </c>
      <c r="M29" s="8" t="s">
        <v>683</v>
      </c>
      <c r="N29" s="8" t="s">
        <v>687</v>
      </c>
      <c r="O29" s="8" t="s">
        <v>685</v>
      </c>
      <c r="P29" s="77" t="s">
        <v>130</v>
      </c>
      <c r="Q29" s="5" t="s">
        <v>693</v>
      </c>
      <c r="R29" s="78" t="str">
        <f>+HLOOKUP(B29,CRCC_DataFile_4_3!$F$1:$T$9,2,0)</f>
        <v>-</v>
      </c>
      <c r="S29" s="81" t="str">
        <f>VLOOKUP($B29,QualitativeNotes!B:C,2,FALSE)</f>
        <v>N/A</v>
      </c>
      <c r="T29" s="8" t="s">
        <v>683</v>
      </c>
      <c r="U29" s="8" t="s">
        <v>688</v>
      </c>
      <c r="V29" s="8" t="s">
        <v>685</v>
      </c>
      <c r="W29" s="77" t="s">
        <v>130</v>
      </c>
      <c r="X29" s="5" t="s">
        <v>693</v>
      </c>
      <c r="Y29" s="78" t="str">
        <f>+HLOOKUP($B29,CRCC_DataFile_4_3!$F$1:$T$9,4,0)</f>
        <v>-</v>
      </c>
      <c r="Z29" s="81" t="str">
        <f>VLOOKUP($B29,QualitativeNotes!B:C,2,FALSE)</f>
        <v>N/A</v>
      </c>
      <c r="AA29" s="8" t="s">
        <v>683</v>
      </c>
      <c r="AB29" s="8" t="s">
        <v>689</v>
      </c>
      <c r="AC29" s="8" t="s">
        <v>685</v>
      </c>
      <c r="AD29" s="77" t="s">
        <v>130</v>
      </c>
      <c r="AE29" s="5" t="s">
        <v>693</v>
      </c>
      <c r="AF29" s="78" t="str">
        <f>+HLOOKUP($B29,CRCC_DataFile_4_3!$F$1:$T$9,6,0)</f>
        <v>-</v>
      </c>
      <c r="AG29" s="81" t="e">
        <f>VLOOKUP($B29,QualitativeNotes!H:I,2,FALSE)</f>
        <v>#N/A</v>
      </c>
      <c r="AH29" s="8" t="s">
        <v>683</v>
      </c>
      <c r="AI29" s="8" t="s">
        <v>690</v>
      </c>
      <c r="AJ29" s="8" t="s">
        <v>685</v>
      </c>
      <c r="AK29" s="77" t="s">
        <v>130</v>
      </c>
      <c r="AL29" s="5" t="s">
        <v>693</v>
      </c>
      <c r="AM29" s="78" t="str">
        <f>+HLOOKUP($B29,CRCC_DataFile_4_3!$F$1:$T$9,8,0)</f>
        <v>-</v>
      </c>
      <c r="AN29" s="81" t="e">
        <f>VLOOKUP($B29,QualitativeNotes!N:O,2,FALSE)</f>
        <v>#N/A</v>
      </c>
      <c r="AO29" s="8" t="s">
        <v>683</v>
      </c>
      <c r="AP29" s="8" t="s">
        <v>691</v>
      </c>
      <c r="AQ29" s="8" t="s">
        <v>685</v>
      </c>
      <c r="AR29" s="77" t="s">
        <v>130</v>
      </c>
      <c r="AS29" s="5" t="s">
        <v>693</v>
      </c>
      <c r="AT29" s="78" t="str">
        <f>+HLOOKUP($B29,CRCC_DataFile_4_3!$F$1:$T$9,8,0)</f>
        <v>-</v>
      </c>
      <c r="AU29" s="81" t="e">
        <f>VLOOKUP($B29,QualitativeNotes!U:V,2,FALSE)</f>
        <v>#N/A</v>
      </c>
    </row>
    <row r="30" spans="1:47" ht="60" x14ac:dyDescent="0.25">
      <c r="A30" s="89" t="str">
        <f t="shared" si="0"/>
        <v xml:space="preserve"> </v>
      </c>
      <c r="B30" s="90" t="s">
        <v>174</v>
      </c>
      <c r="C30" s="91" t="s">
        <v>155</v>
      </c>
      <c r="D30" s="91" t="s">
        <v>175</v>
      </c>
      <c r="E30" s="91" t="s">
        <v>131</v>
      </c>
      <c r="F30" s="8" t="s">
        <v>683</v>
      </c>
      <c r="G30" s="8" t="s">
        <v>684</v>
      </c>
      <c r="H30" s="8" t="s">
        <v>685</v>
      </c>
      <c r="I30" s="77" t="s">
        <v>130</v>
      </c>
      <c r="J30" s="5" t="s">
        <v>694</v>
      </c>
      <c r="K30" s="78"/>
      <c r="L30" s="81" t="str">
        <f>VLOOKUP(B30,QualitativeNotes!B:C,2,FALSE)</f>
        <v>N/A</v>
      </c>
      <c r="M30" s="8" t="s">
        <v>683</v>
      </c>
      <c r="N30" s="8" t="s">
        <v>687</v>
      </c>
      <c r="O30" s="8" t="s">
        <v>685</v>
      </c>
      <c r="P30" s="77" t="s">
        <v>130</v>
      </c>
      <c r="Q30" s="5" t="s">
        <v>694</v>
      </c>
      <c r="R30" s="78" t="str">
        <f>+HLOOKUP(B30,CRCC_DataFile_4_3!$F$1:$T$9,2,0)</f>
        <v>-</v>
      </c>
      <c r="S30" s="81" t="str">
        <f>VLOOKUP($B30,QualitativeNotes!B:C,2,FALSE)</f>
        <v>N/A</v>
      </c>
      <c r="T30" s="8" t="s">
        <v>683</v>
      </c>
      <c r="U30" s="8" t="s">
        <v>688</v>
      </c>
      <c r="V30" s="8" t="s">
        <v>685</v>
      </c>
      <c r="W30" s="77" t="s">
        <v>130</v>
      </c>
      <c r="X30" s="5" t="s">
        <v>694</v>
      </c>
      <c r="Y30" s="78" t="str">
        <f>+HLOOKUP($B30,CRCC_DataFile_4_3!$F$1:$T$9,5,0)</f>
        <v>-</v>
      </c>
      <c r="Z30" s="81" t="str">
        <f>VLOOKUP($B30,QualitativeNotes!B:C,2,FALSE)</f>
        <v>N/A</v>
      </c>
      <c r="AA30" s="8" t="s">
        <v>683</v>
      </c>
      <c r="AB30" s="8" t="s">
        <v>689</v>
      </c>
      <c r="AC30" s="8" t="s">
        <v>685</v>
      </c>
      <c r="AD30" s="77" t="s">
        <v>130</v>
      </c>
      <c r="AE30" s="5" t="s">
        <v>694</v>
      </c>
      <c r="AF30" s="78" t="str">
        <f>+HLOOKUP($B30,CRCC_DataFile_4_3!$F$1:$T$9,7,0)</f>
        <v>-</v>
      </c>
      <c r="AG30" s="81" t="e">
        <f>VLOOKUP($B30,QualitativeNotes!H:I,2,FALSE)</f>
        <v>#N/A</v>
      </c>
      <c r="AH30" s="8" t="s">
        <v>683</v>
      </c>
      <c r="AI30" s="8" t="s">
        <v>690</v>
      </c>
      <c r="AJ30" s="8" t="s">
        <v>685</v>
      </c>
      <c r="AK30" s="77" t="s">
        <v>130</v>
      </c>
      <c r="AL30" s="5" t="s">
        <v>694</v>
      </c>
      <c r="AM30" s="78" t="str">
        <f>+HLOOKUP($B30,CRCC_DataFile_4_3!$F$1:$T$9,9,0)</f>
        <v>-</v>
      </c>
      <c r="AN30" s="81" t="e">
        <f>VLOOKUP($B30,QualitativeNotes!N:O,2,FALSE)</f>
        <v>#N/A</v>
      </c>
      <c r="AO30" s="8" t="s">
        <v>683</v>
      </c>
      <c r="AP30" s="8" t="s">
        <v>691</v>
      </c>
      <c r="AQ30" s="8" t="s">
        <v>685</v>
      </c>
      <c r="AR30" s="77" t="s">
        <v>130</v>
      </c>
      <c r="AS30" s="5" t="s">
        <v>694</v>
      </c>
      <c r="AT30" s="78" t="str">
        <f>+HLOOKUP($B30,CRCC_DataFile_4_3!$F$1:$T$9,9,0)</f>
        <v>-</v>
      </c>
      <c r="AU30" s="81" t="e">
        <f>VLOOKUP($B30,QualitativeNotes!U:V,2,FALSE)</f>
        <v>#N/A</v>
      </c>
    </row>
    <row r="31" spans="1:47" ht="60" x14ac:dyDescent="0.25">
      <c r="A31" s="89" t="str">
        <f t="shared" si="0"/>
        <v xml:space="preserve"> </v>
      </c>
      <c r="B31" s="90" t="s">
        <v>176</v>
      </c>
      <c r="C31" s="91" t="s">
        <v>155</v>
      </c>
      <c r="D31" s="91" t="s">
        <v>177</v>
      </c>
      <c r="E31" s="91" t="s">
        <v>131</v>
      </c>
      <c r="F31" s="8" t="s">
        <v>683</v>
      </c>
      <c r="G31" s="8" t="s">
        <v>684</v>
      </c>
      <c r="H31" s="8" t="s">
        <v>685</v>
      </c>
      <c r="I31" s="77" t="s">
        <v>130</v>
      </c>
      <c r="J31" s="5" t="s">
        <v>693</v>
      </c>
      <c r="K31" s="78"/>
      <c r="L31" s="81" t="str">
        <f>VLOOKUP(B31,QualitativeNotes!B:C,2,FALSE)</f>
        <v>N/A</v>
      </c>
      <c r="M31" s="8" t="s">
        <v>683</v>
      </c>
      <c r="N31" s="8" t="s">
        <v>687</v>
      </c>
      <c r="O31" s="8" t="s">
        <v>685</v>
      </c>
      <c r="P31" s="77" t="s">
        <v>130</v>
      </c>
      <c r="Q31" s="5" t="s">
        <v>693</v>
      </c>
      <c r="R31" s="78">
        <f>+HLOOKUP(B31,CRCC_DataFile_4_3!$F$1:$T$9,2,0)</f>
        <v>0</v>
      </c>
      <c r="S31" s="81" t="str">
        <f>VLOOKUP($B31,QualitativeNotes!B:C,2,FALSE)</f>
        <v>N/A</v>
      </c>
      <c r="T31" s="8" t="s">
        <v>683</v>
      </c>
      <c r="U31" s="8" t="s">
        <v>688</v>
      </c>
      <c r="V31" s="8" t="s">
        <v>685</v>
      </c>
      <c r="W31" s="77" t="s">
        <v>130</v>
      </c>
      <c r="X31" s="5" t="s">
        <v>693</v>
      </c>
      <c r="Y31" s="78">
        <f>+HLOOKUP($B31,CRCC_DataFile_4_3!$F$1:$T$9,4,0)</f>
        <v>0</v>
      </c>
      <c r="Z31" s="81" t="str">
        <f>VLOOKUP($B31,QualitativeNotes!B:C,2,FALSE)</f>
        <v>N/A</v>
      </c>
      <c r="AA31" s="8" t="s">
        <v>683</v>
      </c>
      <c r="AB31" s="8" t="s">
        <v>689</v>
      </c>
      <c r="AC31" s="8" t="s">
        <v>685</v>
      </c>
      <c r="AD31" s="77" t="s">
        <v>130</v>
      </c>
      <c r="AE31" s="5" t="s">
        <v>693</v>
      </c>
      <c r="AF31" s="78">
        <f>+HLOOKUP($B31,CRCC_DataFile_4_3!$F$1:$T$9,6,0)</f>
        <v>0</v>
      </c>
      <c r="AG31" s="81" t="e">
        <f>VLOOKUP($B31,QualitativeNotes!H:I,2,FALSE)</f>
        <v>#N/A</v>
      </c>
      <c r="AH31" s="8" t="s">
        <v>683</v>
      </c>
      <c r="AI31" s="8" t="s">
        <v>690</v>
      </c>
      <c r="AJ31" s="8" t="s">
        <v>685</v>
      </c>
      <c r="AK31" s="77" t="s">
        <v>130</v>
      </c>
      <c r="AL31" s="5" t="s">
        <v>693</v>
      </c>
      <c r="AM31" s="78">
        <f>+HLOOKUP($B31,CRCC_DataFile_4_3!$F$1:$T$9,8,0)</f>
        <v>0</v>
      </c>
      <c r="AN31" s="81" t="e">
        <f>VLOOKUP($B31,QualitativeNotes!N:O,2,FALSE)</f>
        <v>#N/A</v>
      </c>
      <c r="AO31" s="8" t="s">
        <v>683</v>
      </c>
      <c r="AP31" s="8" t="s">
        <v>691</v>
      </c>
      <c r="AQ31" s="8" t="s">
        <v>685</v>
      </c>
      <c r="AR31" s="77" t="s">
        <v>130</v>
      </c>
      <c r="AS31" s="5" t="s">
        <v>693</v>
      </c>
      <c r="AT31" s="78">
        <f>+HLOOKUP($B31,CRCC_DataFile_4_3!$F$1:$T$9,8,0)</f>
        <v>0</v>
      </c>
      <c r="AU31" s="81" t="e">
        <f>VLOOKUP($B31,QualitativeNotes!U:V,2,FALSE)</f>
        <v>#N/A</v>
      </c>
    </row>
    <row r="32" spans="1:47" ht="60" x14ac:dyDescent="0.25">
      <c r="A32" s="89" t="str">
        <f t="shared" si="0"/>
        <v xml:space="preserve"> </v>
      </c>
      <c r="B32" s="90" t="s">
        <v>176</v>
      </c>
      <c r="C32" s="91" t="s">
        <v>155</v>
      </c>
      <c r="D32" s="91" t="s">
        <v>177</v>
      </c>
      <c r="E32" s="91" t="s">
        <v>131</v>
      </c>
      <c r="F32" s="8" t="s">
        <v>683</v>
      </c>
      <c r="G32" s="8" t="s">
        <v>684</v>
      </c>
      <c r="H32" s="8" t="s">
        <v>685</v>
      </c>
      <c r="I32" s="77" t="s">
        <v>130</v>
      </c>
      <c r="J32" s="5" t="s">
        <v>694</v>
      </c>
      <c r="K32" s="78"/>
      <c r="L32" s="81" t="str">
        <f>VLOOKUP(B32,QualitativeNotes!B:C,2,FALSE)</f>
        <v>N/A</v>
      </c>
      <c r="M32" s="8" t="s">
        <v>683</v>
      </c>
      <c r="N32" s="8" t="s">
        <v>687</v>
      </c>
      <c r="O32" s="8" t="s">
        <v>685</v>
      </c>
      <c r="P32" s="77" t="s">
        <v>130</v>
      </c>
      <c r="Q32" s="5" t="s">
        <v>694</v>
      </c>
      <c r="R32" s="78">
        <f>+HLOOKUP(B32,CRCC_DataFile_4_3!$F$1:$T$9,2,0)</f>
        <v>0</v>
      </c>
      <c r="S32" s="81" t="str">
        <f>VLOOKUP($B32,QualitativeNotes!B:C,2,FALSE)</f>
        <v>N/A</v>
      </c>
      <c r="T32" s="8" t="s">
        <v>683</v>
      </c>
      <c r="U32" s="8" t="s">
        <v>688</v>
      </c>
      <c r="V32" s="8" t="s">
        <v>685</v>
      </c>
      <c r="W32" s="77" t="s">
        <v>130</v>
      </c>
      <c r="X32" s="5" t="s">
        <v>694</v>
      </c>
      <c r="Y32" s="78">
        <f>+HLOOKUP($B32,CRCC_DataFile_4_3!$F$1:$T$9,5,0)</f>
        <v>0</v>
      </c>
      <c r="Z32" s="81" t="str">
        <f>VLOOKUP($B32,QualitativeNotes!B:C,2,FALSE)</f>
        <v>N/A</v>
      </c>
      <c r="AA32" s="8" t="s">
        <v>683</v>
      </c>
      <c r="AB32" s="8" t="s">
        <v>689</v>
      </c>
      <c r="AC32" s="8" t="s">
        <v>685</v>
      </c>
      <c r="AD32" s="77" t="s">
        <v>130</v>
      </c>
      <c r="AE32" s="5" t="s">
        <v>694</v>
      </c>
      <c r="AF32" s="78">
        <f>+HLOOKUP($B32,CRCC_DataFile_4_3!$F$1:$T$9,7,0)</f>
        <v>0</v>
      </c>
      <c r="AG32" s="81" t="e">
        <f>VLOOKUP($B32,QualitativeNotes!H:I,2,FALSE)</f>
        <v>#N/A</v>
      </c>
      <c r="AH32" s="8" t="s">
        <v>683</v>
      </c>
      <c r="AI32" s="8" t="s">
        <v>690</v>
      </c>
      <c r="AJ32" s="8" t="s">
        <v>685</v>
      </c>
      <c r="AK32" s="77" t="s">
        <v>130</v>
      </c>
      <c r="AL32" s="5" t="s">
        <v>694</v>
      </c>
      <c r="AM32" s="78">
        <f>+HLOOKUP($B32,CRCC_DataFile_4_3!$F$1:$T$9,9,0)</f>
        <v>0</v>
      </c>
      <c r="AN32" s="81" t="e">
        <f>VLOOKUP($B32,QualitativeNotes!N:O,2,FALSE)</f>
        <v>#N/A</v>
      </c>
      <c r="AO32" s="8" t="s">
        <v>683</v>
      </c>
      <c r="AP32" s="8" t="s">
        <v>691</v>
      </c>
      <c r="AQ32" s="8" t="s">
        <v>685</v>
      </c>
      <c r="AR32" s="77" t="s">
        <v>130</v>
      </c>
      <c r="AS32" s="5" t="s">
        <v>694</v>
      </c>
      <c r="AT32" s="78">
        <f>+HLOOKUP($B32,CRCC_DataFile_4_3!$F$1:$T$9,9,0)</f>
        <v>0</v>
      </c>
      <c r="AU32" s="81" t="e">
        <f>VLOOKUP($B32,QualitativeNotes!U:V,2,FALSE)</f>
        <v>#N/A</v>
      </c>
    </row>
    <row r="33" spans="1:47" ht="60" x14ac:dyDescent="0.25">
      <c r="A33" s="89" t="str">
        <f t="shared" si="0"/>
        <v xml:space="preserve"> </v>
      </c>
      <c r="B33" s="90" t="s">
        <v>178</v>
      </c>
      <c r="C33" s="91" t="s">
        <v>155</v>
      </c>
      <c r="D33" s="91" t="s">
        <v>179</v>
      </c>
      <c r="E33" s="91" t="s">
        <v>131</v>
      </c>
      <c r="F33" s="8" t="s">
        <v>683</v>
      </c>
      <c r="G33" s="8" t="s">
        <v>684</v>
      </c>
      <c r="H33" s="8" t="s">
        <v>685</v>
      </c>
      <c r="I33" s="77" t="s">
        <v>130</v>
      </c>
      <c r="J33" s="5" t="s">
        <v>693</v>
      </c>
      <c r="K33" s="78"/>
      <c r="L33" s="81" t="str">
        <f>VLOOKUP(B33,QualitativeNotes!B:C,2,FALSE)</f>
        <v>N/A</v>
      </c>
      <c r="M33" s="8" t="s">
        <v>683</v>
      </c>
      <c r="N33" s="8" t="s">
        <v>687</v>
      </c>
      <c r="O33" s="8" t="s">
        <v>685</v>
      </c>
      <c r="P33" s="77" t="s">
        <v>130</v>
      </c>
      <c r="Q33" s="5" t="s">
        <v>693</v>
      </c>
      <c r="R33" s="78" t="str">
        <f>+HLOOKUP(B33,CRCC_DataFile_4_3!$F$1:$T$9,2,0)</f>
        <v>-</v>
      </c>
      <c r="S33" s="81" t="str">
        <f>VLOOKUP($B33,QualitativeNotes!B:C,2,FALSE)</f>
        <v>N/A</v>
      </c>
      <c r="T33" s="8" t="s">
        <v>683</v>
      </c>
      <c r="U33" s="8" t="s">
        <v>688</v>
      </c>
      <c r="V33" s="8" t="s">
        <v>685</v>
      </c>
      <c r="W33" s="77" t="s">
        <v>130</v>
      </c>
      <c r="X33" s="5" t="s">
        <v>693</v>
      </c>
      <c r="Y33" s="78" t="str">
        <f>+HLOOKUP($B33,CRCC_DataFile_4_3!$F$1:$T$9,4,0)</f>
        <v>-</v>
      </c>
      <c r="Z33" s="81" t="str">
        <f>VLOOKUP($B33,QualitativeNotes!B:C,2,FALSE)</f>
        <v>N/A</v>
      </c>
      <c r="AA33" s="8" t="s">
        <v>683</v>
      </c>
      <c r="AB33" s="8" t="s">
        <v>689</v>
      </c>
      <c r="AC33" s="8" t="s">
        <v>685</v>
      </c>
      <c r="AD33" s="77" t="s">
        <v>130</v>
      </c>
      <c r="AE33" s="5" t="s">
        <v>693</v>
      </c>
      <c r="AF33" s="78" t="str">
        <f>+HLOOKUP($B33,CRCC_DataFile_4_3!$F$1:$T$9,6,0)</f>
        <v>-</v>
      </c>
      <c r="AG33" s="81" t="e">
        <f>VLOOKUP($B33,QualitativeNotes!H:I,2,FALSE)</f>
        <v>#N/A</v>
      </c>
      <c r="AH33" s="8" t="s">
        <v>683</v>
      </c>
      <c r="AI33" s="8" t="s">
        <v>690</v>
      </c>
      <c r="AJ33" s="8" t="s">
        <v>685</v>
      </c>
      <c r="AK33" s="77" t="s">
        <v>130</v>
      </c>
      <c r="AL33" s="5" t="s">
        <v>693</v>
      </c>
      <c r="AM33" s="78" t="str">
        <f>+HLOOKUP($B33,CRCC_DataFile_4_3!$F$1:$T$9,8,0)</f>
        <v>-</v>
      </c>
      <c r="AN33" s="81" t="e">
        <f>VLOOKUP($B33,QualitativeNotes!N:O,2,FALSE)</f>
        <v>#N/A</v>
      </c>
      <c r="AO33" s="8" t="s">
        <v>683</v>
      </c>
      <c r="AP33" s="8" t="s">
        <v>691</v>
      </c>
      <c r="AQ33" s="8" t="s">
        <v>685</v>
      </c>
      <c r="AR33" s="77" t="s">
        <v>130</v>
      </c>
      <c r="AS33" s="5" t="s">
        <v>693</v>
      </c>
      <c r="AT33" s="78" t="str">
        <f>+HLOOKUP($B33,CRCC_DataFile_4_3!$F$1:$T$9,8,0)</f>
        <v>-</v>
      </c>
      <c r="AU33" s="81" t="e">
        <f>VLOOKUP($B33,QualitativeNotes!U:V,2,FALSE)</f>
        <v>#N/A</v>
      </c>
    </row>
    <row r="34" spans="1:47" ht="60" x14ac:dyDescent="0.25">
      <c r="A34" s="89" t="str">
        <f t="shared" si="0"/>
        <v xml:space="preserve"> </v>
      </c>
      <c r="B34" s="90" t="s">
        <v>178</v>
      </c>
      <c r="C34" s="91" t="s">
        <v>155</v>
      </c>
      <c r="D34" s="91" t="s">
        <v>179</v>
      </c>
      <c r="E34" s="91" t="s">
        <v>131</v>
      </c>
      <c r="F34" s="8" t="s">
        <v>683</v>
      </c>
      <c r="G34" s="8" t="s">
        <v>684</v>
      </c>
      <c r="H34" s="8" t="s">
        <v>685</v>
      </c>
      <c r="I34" s="77" t="s">
        <v>130</v>
      </c>
      <c r="J34" s="5" t="s">
        <v>694</v>
      </c>
      <c r="K34" s="78"/>
      <c r="L34" s="81" t="str">
        <f>VLOOKUP(B34,QualitativeNotes!B:C,2,FALSE)</f>
        <v>N/A</v>
      </c>
      <c r="M34" s="8" t="s">
        <v>683</v>
      </c>
      <c r="N34" s="8" t="s">
        <v>687</v>
      </c>
      <c r="O34" s="8" t="s">
        <v>685</v>
      </c>
      <c r="P34" s="77" t="s">
        <v>130</v>
      </c>
      <c r="Q34" s="5" t="s">
        <v>694</v>
      </c>
      <c r="R34" s="78" t="str">
        <f>+HLOOKUP(B34,CRCC_DataFile_4_3!$F$1:$T$9,2,0)</f>
        <v>-</v>
      </c>
      <c r="S34" s="81" t="str">
        <f>VLOOKUP($B34,QualitativeNotes!B:C,2,FALSE)</f>
        <v>N/A</v>
      </c>
      <c r="T34" s="8" t="s">
        <v>683</v>
      </c>
      <c r="U34" s="8" t="s">
        <v>688</v>
      </c>
      <c r="V34" s="8" t="s">
        <v>685</v>
      </c>
      <c r="W34" s="77" t="s">
        <v>130</v>
      </c>
      <c r="X34" s="5" t="s">
        <v>694</v>
      </c>
      <c r="Y34" s="78" t="str">
        <f>+HLOOKUP($B34,CRCC_DataFile_4_3!$F$1:$T$9,5,0)</f>
        <v>-</v>
      </c>
      <c r="Z34" s="81" t="str">
        <f>VLOOKUP($B34,QualitativeNotes!B:C,2,FALSE)</f>
        <v>N/A</v>
      </c>
      <c r="AA34" s="8" t="s">
        <v>683</v>
      </c>
      <c r="AB34" s="8" t="s">
        <v>689</v>
      </c>
      <c r="AC34" s="8" t="s">
        <v>685</v>
      </c>
      <c r="AD34" s="77" t="s">
        <v>130</v>
      </c>
      <c r="AE34" s="5" t="s">
        <v>694</v>
      </c>
      <c r="AF34" s="78" t="str">
        <f>+HLOOKUP($B34,CRCC_DataFile_4_3!$F$1:$T$9,7,0)</f>
        <v>-</v>
      </c>
      <c r="AG34" s="81" t="e">
        <f>VLOOKUP($B34,QualitativeNotes!H:I,2,FALSE)</f>
        <v>#N/A</v>
      </c>
      <c r="AH34" s="8" t="s">
        <v>683</v>
      </c>
      <c r="AI34" s="8" t="s">
        <v>690</v>
      </c>
      <c r="AJ34" s="8" t="s">
        <v>685</v>
      </c>
      <c r="AK34" s="77" t="s">
        <v>130</v>
      </c>
      <c r="AL34" s="5" t="s">
        <v>694</v>
      </c>
      <c r="AM34" s="78" t="str">
        <f>+HLOOKUP($B34,CRCC_DataFile_4_3!$F$1:$T$9,9,0)</f>
        <v>-</v>
      </c>
      <c r="AN34" s="81" t="e">
        <f>VLOOKUP($B34,QualitativeNotes!N:O,2,FALSE)</f>
        <v>#N/A</v>
      </c>
      <c r="AO34" s="8" t="s">
        <v>683</v>
      </c>
      <c r="AP34" s="8" t="s">
        <v>691</v>
      </c>
      <c r="AQ34" s="8" t="s">
        <v>685</v>
      </c>
      <c r="AR34" s="77" t="s">
        <v>130</v>
      </c>
      <c r="AS34" s="5" t="s">
        <v>694</v>
      </c>
      <c r="AT34" s="78" t="str">
        <f>+HLOOKUP($B34,CRCC_DataFile_4_3!$F$1:$T$9,9,0)</f>
        <v>-</v>
      </c>
      <c r="AU34" s="81" t="e">
        <f>VLOOKUP($B34,QualitativeNotes!U:V,2,FALSE)</f>
        <v>#N/A</v>
      </c>
    </row>
    <row r="35" spans="1:47" ht="60" x14ac:dyDescent="0.25">
      <c r="A35" s="89" t="str">
        <f t="shared" si="0"/>
        <v xml:space="preserve"> </v>
      </c>
      <c r="B35" s="90" t="s">
        <v>180</v>
      </c>
      <c r="C35" s="91" t="s">
        <v>155</v>
      </c>
      <c r="D35" s="91" t="s">
        <v>181</v>
      </c>
      <c r="E35" s="91" t="s">
        <v>131</v>
      </c>
      <c r="F35" s="8" t="s">
        <v>683</v>
      </c>
      <c r="G35" s="8" t="s">
        <v>684</v>
      </c>
      <c r="H35" s="8" t="s">
        <v>685</v>
      </c>
      <c r="I35" s="77" t="s">
        <v>130</v>
      </c>
      <c r="J35" s="5" t="s">
        <v>693</v>
      </c>
      <c r="K35" s="78"/>
      <c r="L35" s="81" t="str">
        <f>VLOOKUP(B35,QualitativeNotes!B:C,2,FALSE)</f>
        <v>N/A</v>
      </c>
      <c r="M35" s="8" t="s">
        <v>683</v>
      </c>
      <c r="N35" s="8" t="s">
        <v>687</v>
      </c>
      <c r="O35" s="8" t="s">
        <v>685</v>
      </c>
      <c r="P35" s="77" t="s">
        <v>130</v>
      </c>
      <c r="Q35" s="5" t="s">
        <v>693</v>
      </c>
      <c r="R35" s="78" t="str">
        <f>+HLOOKUP(B35,CRCC_DataFile_4_3!$F$1:$T$9,2,0)</f>
        <v>-</v>
      </c>
      <c r="S35" s="81" t="str">
        <f>VLOOKUP($B35,QualitativeNotes!B:C,2,FALSE)</f>
        <v>N/A</v>
      </c>
      <c r="T35" s="8" t="s">
        <v>683</v>
      </c>
      <c r="U35" s="8" t="s">
        <v>688</v>
      </c>
      <c r="V35" s="8" t="s">
        <v>685</v>
      </c>
      <c r="W35" s="77" t="s">
        <v>130</v>
      </c>
      <c r="X35" s="5" t="s">
        <v>693</v>
      </c>
      <c r="Y35" s="78" t="str">
        <f>+HLOOKUP($B35,CRCC_DataFile_4_3!$F$1:$T$9,4,0)</f>
        <v>-</v>
      </c>
      <c r="Z35" s="81" t="str">
        <f>VLOOKUP($B35,QualitativeNotes!B:C,2,FALSE)</f>
        <v>N/A</v>
      </c>
      <c r="AA35" s="8" t="s">
        <v>683</v>
      </c>
      <c r="AB35" s="8" t="s">
        <v>689</v>
      </c>
      <c r="AC35" s="8" t="s">
        <v>685</v>
      </c>
      <c r="AD35" s="77" t="s">
        <v>130</v>
      </c>
      <c r="AE35" s="5" t="s">
        <v>693</v>
      </c>
      <c r="AF35" s="78" t="str">
        <f>+HLOOKUP($B35,CRCC_DataFile_4_3!$F$1:$T$9,6,0)</f>
        <v>-</v>
      </c>
      <c r="AG35" s="81" t="e">
        <f>VLOOKUP($B35,QualitativeNotes!H:I,2,FALSE)</f>
        <v>#N/A</v>
      </c>
      <c r="AH35" s="8" t="s">
        <v>683</v>
      </c>
      <c r="AI35" s="8" t="s">
        <v>690</v>
      </c>
      <c r="AJ35" s="8" t="s">
        <v>685</v>
      </c>
      <c r="AK35" s="77" t="s">
        <v>130</v>
      </c>
      <c r="AL35" s="5" t="s">
        <v>693</v>
      </c>
      <c r="AM35" s="78" t="str">
        <f>+HLOOKUP($B35,CRCC_DataFile_4_3!$F$1:$T$9,8,0)</f>
        <v>-</v>
      </c>
      <c r="AN35" s="81" t="e">
        <f>VLOOKUP($B35,QualitativeNotes!N:O,2,FALSE)</f>
        <v>#N/A</v>
      </c>
      <c r="AO35" s="8" t="s">
        <v>683</v>
      </c>
      <c r="AP35" s="8" t="s">
        <v>691</v>
      </c>
      <c r="AQ35" s="8" t="s">
        <v>685</v>
      </c>
      <c r="AR35" s="77" t="s">
        <v>130</v>
      </c>
      <c r="AS35" s="5" t="s">
        <v>693</v>
      </c>
      <c r="AT35" s="78" t="str">
        <f>+HLOOKUP($B35,CRCC_DataFile_4_3!$F$1:$T$9,8,0)</f>
        <v>-</v>
      </c>
      <c r="AU35" s="81" t="e">
        <f>VLOOKUP($B35,QualitativeNotes!U:V,2,FALSE)</f>
        <v>#N/A</v>
      </c>
    </row>
    <row r="36" spans="1:47" ht="60" x14ac:dyDescent="0.25">
      <c r="A36" s="89" t="str">
        <f t="shared" si="0"/>
        <v xml:space="preserve"> </v>
      </c>
      <c r="B36" s="90" t="s">
        <v>180</v>
      </c>
      <c r="C36" s="91" t="s">
        <v>155</v>
      </c>
      <c r="D36" s="91" t="s">
        <v>181</v>
      </c>
      <c r="E36" s="91" t="s">
        <v>131</v>
      </c>
      <c r="F36" s="8" t="s">
        <v>683</v>
      </c>
      <c r="G36" s="8" t="s">
        <v>684</v>
      </c>
      <c r="H36" s="8" t="s">
        <v>685</v>
      </c>
      <c r="I36" s="77" t="s">
        <v>130</v>
      </c>
      <c r="J36" s="5" t="s">
        <v>694</v>
      </c>
      <c r="K36" s="78"/>
      <c r="L36" s="81" t="str">
        <f>VLOOKUP(B36,QualitativeNotes!B:C,2,FALSE)</f>
        <v>N/A</v>
      </c>
      <c r="M36" s="8" t="s">
        <v>683</v>
      </c>
      <c r="N36" s="8" t="s">
        <v>687</v>
      </c>
      <c r="O36" s="8" t="s">
        <v>685</v>
      </c>
      <c r="P36" s="77" t="s">
        <v>130</v>
      </c>
      <c r="Q36" s="5" t="s">
        <v>694</v>
      </c>
      <c r="R36" s="78" t="str">
        <f>+HLOOKUP(B36,CRCC_DataFile_4_3!$F$1:$T$9,2,0)</f>
        <v>-</v>
      </c>
      <c r="S36" s="81" t="str">
        <f>VLOOKUP($B36,QualitativeNotes!B:C,2,FALSE)</f>
        <v>N/A</v>
      </c>
      <c r="T36" s="8" t="s">
        <v>683</v>
      </c>
      <c r="U36" s="8" t="s">
        <v>688</v>
      </c>
      <c r="V36" s="8" t="s">
        <v>685</v>
      </c>
      <c r="W36" s="77" t="s">
        <v>130</v>
      </c>
      <c r="X36" s="5" t="s">
        <v>694</v>
      </c>
      <c r="Y36" s="78" t="str">
        <f>+HLOOKUP($B36,CRCC_DataFile_4_3!$F$1:$T$9,5,0)</f>
        <v>-</v>
      </c>
      <c r="Z36" s="81" t="str">
        <f>VLOOKUP($B36,QualitativeNotes!B:C,2,FALSE)</f>
        <v>N/A</v>
      </c>
      <c r="AA36" s="8" t="s">
        <v>683</v>
      </c>
      <c r="AB36" s="8" t="s">
        <v>689</v>
      </c>
      <c r="AC36" s="8" t="s">
        <v>685</v>
      </c>
      <c r="AD36" s="77" t="s">
        <v>130</v>
      </c>
      <c r="AE36" s="5" t="s">
        <v>694</v>
      </c>
      <c r="AF36" s="78" t="str">
        <f>+HLOOKUP($B36,CRCC_DataFile_4_3!$F$1:$T$9,7,0)</f>
        <v>-</v>
      </c>
      <c r="AG36" s="81" t="e">
        <f>VLOOKUP($B36,QualitativeNotes!H:I,2,FALSE)</f>
        <v>#N/A</v>
      </c>
      <c r="AH36" s="8" t="s">
        <v>683</v>
      </c>
      <c r="AI36" s="8" t="s">
        <v>690</v>
      </c>
      <c r="AJ36" s="8" t="s">
        <v>685</v>
      </c>
      <c r="AK36" s="77" t="s">
        <v>130</v>
      </c>
      <c r="AL36" s="5" t="s">
        <v>694</v>
      </c>
      <c r="AM36" s="78" t="str">
        <f>+HLOOKUP($B36,CRCC_DataFile_4_3!$F$1:$T$9,9,0)</f>
        <v>-</v>
      </c>
      <c r="AN36" s="81" t="e">
        <f>VLOOKUP($B36,QualitativeNotes!N:O,2,FALSE)</f>
        <v>#N/A</v>
      </c>
      <c r="AO36" s="8" t="s">
        <v>683</v>
      </c>
      <c r="AP36" s="8" t="s">
        <v>691</v>
      </c>
      <c r="AQ36" s="8" t="s">
        <v>685</v>
      </c>
      <c r="AR36" s="77" t="s">
        <v>130</v>
      </c>
      <c r="AS36" s="5" t="s">
        <v>694</v>
      </c>
      <c r="AT36" s="78" t="str">
        <f>+HLOOKUP($B36,CRCC_DataFile_4_3!$F$1:$T$9,9,0)</f>
        <v>-</v>
      </c>
      <c r="AU36" s="81" t="e">
        <f>VLOOKUP($B36,QualitativeNotes!U:V,2,FALSE)</f>
        <v>#N/A</v>
      </c>
    </row>
    <row r="37" spans="1:47" ht="60" x14ac:dyDescent="0.25">
      <c r="A37" s="89" t="str">
        <f t="shared" si="0"/>
        <v xml:space="preserve"> </v>
      </c>
      <c r="B37" s="90" t="s">
        <v>182</v>
      </c>
      <c r="C37" s="91" t="s">
        <v>155</v>
      </c>
      <c r="D37" s="91" t="s">
        <v>183</v>
      </c>
      <c r="E37" s="91" t="s">
        <v>131</v>
      </c>
      <c r="F37" s="8" t="s">
        <v>683</v>
      </c>
      <c r="G37" s="8" t="s">
        <v>684</v>
      </c>
      <c r="H37" s="8" t="s">
        <v>685</v>
      </c>
      <c r="I37" s="77" t="s">
        <v>130</v>
      </c>
      <c r="J37" s="5" t="s">
        <v>693</v>
      </c>
      <c r="K37" s="78"/>
      <c r="L37" s="81" t="str">
        <f>VLOOKUP(B37,QualitativeNotes!B:C,2,FALSE)</f>
        <v>N/A</v>
      </c>
      <c r="M37" s="8" t="s">
        <v>683</v>
      </c>
      <c r="N37" s="8" t="s">
        <v>687</v>
      </c>
      <c r="O37" s="8" t="s">
        <v>685</v>
      </c>
      <c r="P37" s="77" t="s">
        <v>130</v>
      </c>
      <c r="Q37" s="5" t="s">
        <v>693</v>
      </c>
      <c r="R37" s="78" t="str">
        <f>+HLOOKUP(B37,CRCC_DataFile_4_3!$F$1:$T$9,2,0)</f>
        <v>-</v>
      </c>
      <c r="S37" s="81" t="str">
        <f>VLOOKUP($B37,QualitativeNotes!B:C,2,FALSE)</f>
        <v>N/A</v>
      </c>
      <c r="T37" s="8" t="s">
        <v>683</v>
      </c>
      <c r="U37" s="8" t="s">
        <v>688</v>
      </c>
      <c r="V37" s="8" t="s">
        <v>685</v>
      </c>
      <c r="W37" s="77" t="s">
        <v>130</v>
      </c>
      <c r="X37" s="5" t="s">
        <v>693</v>
      </c>
      <c r="Y37" s="78" t="str">
        <f>+HLOOKUP($B37,CRCC_DataFile_4_3!$F$1:$T$9,4,0)</f>
        <v>-</v>
      </c>
      <c r="Z37" s="81" t="str">
        <f>VLOOKUP($B37,QualitativeNotes!B:C,2,FALSE)</f>
        <v>N/A</v>
      </c>
      <c r="AA37" s="8" t="s">
        <v>683</v>
      </c>
      <c r="AB37" s="8" t="s">
        <v>689</v>
      </c>
      <c r="AC37" s="8" t="s">
        <v>685</v>
      </c>
      <c r="AD37" s="77" t="s">
        <v>130</v>
      </c>
      <c r="AE37" s="5" t="s">
        <v>693</v>
      </c>
      <c r="AF37" s="78" t="str">
        <f>+HLOOKUP($B37,CRCC_DataFile_4_3!$F$1:$T$9,6,0)</f>
        <v>-</v>
      </c>
      <c r="AG37" s="81" t="e">
        <f>VLOOKUP($B37,QualitativeNotes!H:I,2,FALSE)</f>
        <v>#N/A</v>
      </c>
      <c r="AH37" s="8" t="s">
        <v>683</v>
      </c>
      <c r="AI37" s="8" t="s">
        <v>690</v>
      </c>
      <c r="AJ37" s="8" t="s">
        <v>685</v>
      </c>
      <c r="AK37" s="77" t="s">
        <v>130</v>
      </c>
      <c r="AL37" s="5" t="s">
        <v>693</v>
      </c>
      <c r="AM37" s="78" t="str">
        <f>+HLOOKUP($B37,CRCC_DataFile_4_3!$F$1:$T$9,8,0)</f>
        <v>-</v>
      </c>
      <c r="AN37" s="81" t="e">
        <f>VLOOKUP($B37,QualitativeNotes!N:O,2,FALSE)</f>
        <v>#N/A</v>
      </c>
      <c r="AO37" s="8" t="s">
        <v>683</v>
      </c>
      <c r="AP37" s="8" t="s">
        <v>691</v>
      </c>
      <c r="AQ37" s="8" t="s">
        <v>685</v>
      </c>
      <c r="AR37" s="77" t="s">
        <v>130</v>
      </c>
      <c r="AS37" s="5" t="s">
        <v>693</v>
      </c>
      <c r="AT37" s="78" t="str">
        <f>+HLOOKUP($B37,CRCC_DataFile_4_3!$F$1:$T$9,8,0)</f>
        <v>-</v>
      </c>
      <c r="AU37" s="81" t="e">
        <f>VLOOKUP($B37,QualitativeNotes!U:V,2,FALSE)</f>
        <v>#N/A</v>
      </c>
    </row>
    <row r="38" spans="1:47" ht="60" x14ac:dyDescent="0.25">
      <c r="A38" s="89" t="str">
        <f t="shared" si="0"/>
        <v xml:space="preserve"> </v>
      </c>
      <c r="B38" s="90" t="s">
        <v>182</v>
      </c>
      <c r="C38" s="91" t="s">
        <v>155</v>
      </c>
      <c r="D38" s="91" t="s">
        <v>183</v>
      </c>
      <c r="E38" s="91" t="s">
        <v>131</v>
      </c>
      <c r="F38" s="8" t="s">
        <v>683</v>
      </c>
      <c r="G38" s="8" t="s">
        <v>684</v>
      </c>
      <c r="H38" s="8" t="s">
        <v>685</v>
      </c>
      <c r="I38" s="77" t="s">
        <v>130</v>
      </c>
      <c r="J38" s="5" t="s">
        <v>694</v>
      </c>
      <c r="K38" s="78"/>
      <c r="L38" s="81" t="str">
        <f>VLOOKUP(B38,QualitativeNotes!B:C,2,FALSE)</f>
        <v>N/A</v>
      </c>
      <c r="M38" s="8" t="s">
        <v>683</v>
      </c>
      <c r="N38" s="8" t="s">
        <v>687</v>
      </c>
      <c r="O38" s="8" t="s">
        <v>685</v>
      </c>
      <c r="P38" s="77" t="s">
        <v>130</v>
      </c>
      <c r="Q38" s="5" t="s">
        <v>694</v>
      </c>
      <c r="R38" s="78" t="str">
        <f>+HLOOKUP(B38,CRCC_DataFile_4_3!$F$1:$T$9,2,0)</f>
        <v>-</v>
      </c>
      <c r="S38" s="81" t="str">
        <f>VLOOKUP($B38,QualitativeNotes!B:C,2,FALSE)</f>
        <v>N/A</v>
      </c>
      <c r="T38" s="8" t="s">
        <v>683</v>
      </c>
      <c r="U38" s="8" t="s">
        <v>688</v>
      </c>
      <c r="V38" s="8" t="s">
        <v>685</v>
      </c>
      <c r="W38" s="77" t="s">
        <v>130</v>
      </c>
      <c r="X38" s="5" t="s">
        <v>694</v>
      </c>
      <c r="Y38" s="78" t="str">
        <f>+HLOOKUP($B38,CRCC_DataFile_4_3!$F$1:$T$9,5,0)</f>
        <v>-</v>
      </c>
      <c r="Z38" s="81" t="str">
        <f>VLOOKUP($B38,QualitativeNotes!B:C,2,FALSE)</f>
        <v>N/A</v>
      </c>
      <c r="AA38" s="8" t="s">
        <v>683</v>
      </c>
      <c r="AB38" s="8" t="s">
        <v>689</v>
      </c>
      <c r="AC38" s="8" t="s">
        <v>685</v>
      </c>
      <c r="AD38" s="77" t="s">
        <v>130</v>
      </c>
      <c r="AE38" s="5" t="s">
        <v>694</v>
      </c>
      <c r="AF38" s="78" t="str">
        <f>+HLOOKUP($B38,CRCC_DataFile_4_3!$F$1:$T$9,7,0)</f>
        <v>-</v>
      </c>
      <c r="AG38" s="81" t="e">
        <f>VLOOKUP($B38,QualitativeNotes!H:I,2,FALSE)</f>
        <v>#N/A</v>
      </c>
      <c r="AH38" s="8" t="s">
        <v>683</v>
      </c>
      <c r="AI38" s="8" t="s">
        <v>690</v>
      </c>
      <c r="AJ38" s="8" t="s">
        <v>685</v>
      </c>
      <c r="AK38" s="77" t="s">
        <v>130</v>
      </c>
      <c r="AL38" s="5" t="s">
        <v>694</v>
      </c>
      <c r="AM38" s="78" t="str">
        <f>+HLOOKUP($B38,CRCC_DataFile_4_3!$F$1:$T$9,9,0)</f>
        <v>-</v>
      </c>
      <c r="AN38" s="81" t="e">
        <f>VLOOKUP($B38,QualitativeNotes!N:O,2,FALSE)</f>
        <v>#N/A</v>
      </c>
      <c r="AO38" s="8" t="s">
        <v>683</v>
      </c>
      <c r="AP38" s="8" t="s">
        <v>691</v>
      </c>
      <c r="AQ38" s="8" t="s">
        <v>685</v>
      </c>
      <c r="AR38" s="77" t="s">
        <v>130</v>
      </c>
      <c r="AS38" s="5" t="s">
        <v>694</v>
      </c>
      <c r="AT38" s="78" t="str">
        <f>+HLOOKUP($B38,CRCC_DataFile_4_3!$F$1:$T$9,9,0)</f>
        <v>-</v>
      </c>
      <c r="AU38" s="81" t="e">
        <f>VLOOKUP($B38,QualitativeNotes!U:V,2,FALSE)</f>
        <v>#N/A</v>
      </c>
    </row>
    <row r="39" spans="1:47" ht="60" x14ac:dyDescent="0.25">
      <c r="A39" s="89" t="str">
        <f t="shared" si="0"/>
        <v xml:space="preserve"> </v>
      </c>
      <c r="B39" s="90" t="s">
        <v>184</v>
      </c>
      <c r="C39" s="91" t="s">
        <v>155</v>
      </c>
      <c r="D39" s="91" t="s">
        <v>185</v>
      </c>
      <c r="E39" s="91" t="s">
        <v>131</v>
      </c>
      <c r="F39" s="8" t="s">
        <v>683</v>
      </c>
      <c r="G39" s="8" t="s">
        <v>684</v>
      </c>
      <c r="H39" s="8" t="s">
        <v>685</v>
      </c>
      <c r="I39" s="77" t="s">
        <v>130</v>
      </c>
      <c r="J39" s="5" t="s">
        <v>693</v>
      </c>
      <c r="K39" s="78"/>
      <c r="L39" s="81" t="str">
        <f>VLOOKUP(B39,QualitativeNotes!B:C,2,FALSE)</f>
        <v>N/A</v>
      </c>
      <c r="M39" s="8" t="s">
        <v>683</v>
      </c>
      <c r="N39" s="8" t="s">
        <v>687</v>
      </c>
      <c r="O39" s="8" t="s">
        <v>685</v>
      </c>
      <c r="P39" s="77" t="s">
        <v>130</v>
      </c>
      <c r="Q39" s="5" t="s">
        <v>693</v>
      </c>
      <c r="R39" s="78" t="str">
        <f>+HLOOKUP(B39,CRCC_DataFile_4_3!$F$1:$T$9,2,0)</f>
        <v>-</v>
      </c>
      <c r="S39" s="81" t="str">
        <f>VLOOKUP($B39,QualitativeNotes!B:C,2,FALSE)</f>
        <v>N/A</v>
      </c>
      <c r="T39" s="8" t="s">
        <v>683</v>
      </c>
      <c r="U39" s="8" t="s">
        <v>688</v>
      </c>
      <c r="V39" s="8" t="s">
        <v>685</v>
      </c>
      <c r="W39" s="77" t="s">
        <v>130</v>
      </c>
      <c r="X39" s="5" t="s">
        <v>693</v>
      </c>
      <c r="Y39" s="78" t="str">
        <f>+HLOOKUP($B39,CRCC_DataFile_4_3!$F$1:$T$9,4,0)</f>
        <v>-</v>
      </c>
      <c r="Z39" s="81" t="str">
        <f>VLOOKUP($B39,QualitativeNotes!B:C,2,FALSE)</f>
        <v>N/A</v>
      </c>
      <c r="AA39" s="8" t="s">
        <v>683</v>
      </c>
      <c r="AB39" s="8" t="s">
        <v>689</v>
      </c>
      <c r="AC39" s="8" t="s">
        <v>685</v>
      </c>
      <c r="AD39" s="77" t="s">
        <v>130</v>
      </c>
      <c r="AE39" s="5" t="s">
        <v>693</v>
      </c>
      <c r="AF39" s="78" t="str">
        <f>+HLOOKUP($B39,CRCC_DataFile_4_3!$F$1:$T$9,6,0)</f>
        <v>-</v>
      </c>
      <c r="AG39" s="81" t="e">
        <f>VLOOKUP($B39,QualitativeNotes!H:I,2,FALSE)</f>
        <v>#N/A</v>
      </c>
      <c r="AH39" s="8" t="s">
        <v>683</v>
      </c>
      <c r="AI39" s="8" t="s">
        <v>690</v>
      </c>
      <c r="AJ39" s="8" t="s">
        <v>685</v>
      </c>
      <c r="AK39" s="77" t="s">
        <v>130</v>
      </c>
      <c r="AL39" s="5" t="s">
        <v>693</v>
      </c>
      <c r="AM39" s="78" t="str">
        <f>+HLOOKUP($B39,CRCC_DataFile_4_3!$F$1:$T$9,8,0)</f>
        <v>-</v>
      </c>
      <c r="AN39" s="81" t="e">
        <f>VLOOKUP($B39,QualitativeNotes!N:O,2,FALSE)</f>
        <v>#N/A</v>
      </c>
      <c r="AO39" s="8" t="s">
        <v>683</v>
      </c>
      <c r="AP39" s="8" t="s">
        <v>691</v>
      </c>
      <c r="AQ39" s="8" t="s">
        <v>685</v>
      </c>
      <c r="AR39" s="77" t="s">
        <v>130</v>
      </c>
      <c r="AS39" s="5" t="s">
        <v>693</v>
      </c>
      <c r="AT39" s="78" t="str">
        <f>+HLOOKUP($B39,CRCC_DataFile_4_3!$F$1:$T$9,8,0)</f>
        <v>-</v>
      </c>
      <c r="AU39" s="81" t="e">
        <f>VLOOKUP($B39,QualitativeNotes!U:V,2,FALSE)</f>
        <v>#N/A</v>
      </c>
    </row>
    <row r="40" spans="1:47" ht="60" x14ac:dyDescent="0.25">
      <c r="A40" s="89" t="str">
        <f t="shared" si="0"/>
        <v xml:space="preserve"> </v>
      </c>
      <c r="B40" s="90" t="s">
        <v>184</v>
      </c>
      <c r="C40" s="91" t="s">
        <v>155</v>
      </c>
      <c r="D40" s="91" t="s">
        <v>185</v>
      </c>
      <c r="E40" s="91" t="s">
        <v>131</v>
      </c>
      <c r="F40" s="8" t="s">
        <v>683</v>
      </c>
      <c r="G40" s="8" t="s">
        <v>684</v>
      </c>
      <c r="H40" s="8" t="s">
        <v>685</v>
      </c>
      <c r="I40" s="77" t="s">
        <v>130</v>
      </c>
      <c r="J40" s="5" t="s">
        <v>694</v>
      </c>
      <c r="K40" s="78"/>
      <c r="L40" s="81" t="str">
        <f>VLOOKUP(B40,QualitativeNotes!B:C,2,FALSE)</f>
        <v>N/A</v>
      </c>
      <c r="M40" s="8" t="s">
        <v>683</v>
      </c>
      <c r="N40" s="8" t="s">
        <v>687</v>
      </c>
      <c r="O40" s="8" t="s">
        <v>685</v>
      </c>
      <c r="P40" s="77" t="s">
        <v>130</v>
      </c>
      <c r="Q40" s="5" t="s">
        <v>694</v>
      </c>
      <c r="R40" s="78" t="str">
        <f>+HLOOKUP(B40,CRCC_DataFile_4_3!$F$1:$T$9,2,0)</f>
        <v>-</v>
      </c>
      <c r="S40" s="81" t="str">
        <f>VLOOKUP($B40,QualitativeNotes!B:C,2,FALSE)</f>
        <v>N/A</v>
      </c>
      <c r="T40" s="8" t="s">
        <v>683</v>
      </c>
      <c r="U40" s="8" t="s">
        <v>688</v>
      </c>
      <c r="V40" s="8" t="s">
        <v>685</v>
      </c>
      <c r="W40" s="77" t="s">
        <v>130</v>
      </c>
      <c r="X40" s="5" t="s">
        <v>694</v>
      </c>
      <c r="Y40" s="78" t="str">
        <f>+HLOOKUP($B40,CRCC_DataFile_4_3!$F$1:$T$9,5,0)</f>
        <v>-</v>
      </c>
      <c r="Z40" s="81" t="str">
        <f>VLOOKUP($B40,QualitativeNotes!B:C,2,FALSE)</f>
        <v>N/A</v>
      </c>
      <c r="AA40" s="8" t="s">
        <v>683</v>
      </c>
      <c r="AB40" s="8" t="s">
        <v>689</v>
      </c>
      <c r="AC40" s="8" t="s">
        <v>685</v>
      </c>
      <c r="AD40" s="77" t="s">
        <v>130</v>
      </c>
      <c r="AE40" s="5" t="s">
        <v>694</v>
      </c>
      <c r="AF40" s="78" t="str">
        <f>+HLOOKUP($B40,CRCC_DataFile_4_3!$F$1:$T$9,7,0)</f>
        <v>-</v>
      </c>
      <c r="AG40" s="81" t="e">
        <f>VLOOKUP($B40,QualitativeNotes!H:I,2,FALSE)</f>
        <v>#N/A</v>
      </c>
      <c r="AH40" s="8" t="s">
        <v>683</v>
      </c>
      <c r="AI40" s="8" t="s">
        <v>690</v>
      </c>
      <c r="AJ40" s="8" t="s">
        <v>685</v>
      </c>
      <c r="AK40" s="77" t="s">
        <v>130</v>
      </c>
      <c r="AL40" s="5" t="s">
        <v>694</v>
      </c>
      <c r="AM40" s="78" t="str">
        <f>+HLOOKUP($B40,CRCC_DataFile_4_3!$F$1:$T$9,9,0)</f>
        <v>-</v>
      </c>
      <c r="AN40" s="81" t="e">
        <f>VLOOKUP($B40,QualitativeNotes!N:O,2,FALSE)</f>
        <v>#N/A</v>
      </c>
      <c r="AO40" s="8" t="s">
        <v>683</v>
      </c>
      <c r="AP40" s="8" t="s">
        <v>691</v>
      </c>
      <c r="AQ40" s="8" t="s">
        <v>685</v>
      </c>
      <c r="AR40" s="77" t="s">
        <v>130</v>
      </c>
      <c r="AS40" s="5" t="s">
        <v>694</v>
      </c>
      <c r="AT40" s="78" t="str">
        <f>+HLOOKUP($B40,CRCC_DataFile_4_3!$F$1:$T$9,9,0)</f>
        <v>-</v>
      </c>
      <c r="AU40" s="81" t="e">
        <f>VLOOKUP($B40,QualitativeNotes!U:V,2,FALSE)</f>
        <v>#N/A</v>
      </c>
    </row>
    <row r="41" spans="1:47" ht="45" x14ac:dyDescent="0.25">
      <c r="A41" s="89" t="str">
        <f t="shared" si="0"/>
        <v xml:space="preserve"> </v>
      </c>
      <c r="B41" s="90" t="s">
        <v>187</v>
      </c>
      <c r="C41" s="91" t="s">
        <v>186</v>
      </c>
      <c r="D41" s="91" t="s">
        <v>188</v>
      </c>
      <c r="E41" s="91" t="s">
        <v>131</v>
      </c>
      <c r="F41" s="8" t="s">
        <v>683</v>
      </c>
      <c r="G41" s="8" t="s">
        <v>684</v>
      </c>
      <c r="H41" s="8" t="s">
        <v>685</v>
      </c>
      <c r="I41" s="77" t="s">
        <v>130</v>
      </c>
      <c r="J41" s="5" t="s">
        <v>693</v>
      </c>
      <c r="K41" s="128">
        <f>+HLOOKUP(B41,CRCC_DataFile_4_3!$T$1:$T$13,12,0)</f>
        <v>832400000000</v>
      </c>
      <c r="L41" s="81" t="str">
        <f>VLOOKUP(B41,QualitativeNotes!B:C,2,FALSE)</f>
        <v>N/A</v>
      </c>
      <c r="M41" s="8" t="s">
        <v>683</v>
      </c>
      <c r="N41" s="8" t="s">
        <v>687</v>
      </c>
      <c r="O41" s="8" t="s">
        <v>685</v>
      </c>
      <c r="P41" s="77" t="s">
        <v>130</v>
      </c>
      <c r="Q41" s="5" t="s">
        <v>693</v>
      </c>
      <c r="R41" s="128">
        <f>+HLOOKUP(B41,CRCC_DataFile_4_3!$F$1:$T$9,2,0)</f>
        <v>383210000000</v>
      </c>
      <c r="S41" s="81" t="str">
        <f>VLOOKUP($B41,QualitativeNotes!B:C,2,FALSE)</f>
        <v>N/A</v>
      </c>
      <c r="T41" s="8" t="s">
        <v>683</v>
      </c>
      <c r="U41" s="8" t="s">
        <v>688</v>
      </c>
      <c r="V41" s="8" t="s">
        <v>685</v>
      </c>
      <c r="W41" s="77" t="s">
        <v>130</v>
      </c>
      <c r="X41" s="5" t="s">
        <v>693</v>
      </c>
      <c r="Y41" s="78">
        <f>+HLOOKUP($B41,CRCC_DataFile_4_3!$F$1:$T$9,4,0)</f>
        <v>152640000000</v>
      </c>
      <c r="Z41" s="81" t="str">
        <f>VLOOKUP($B41,QualitativeNotes!B:C,2,FALSE)</f>
        <v>N/A</v>
      </c>
      <c r="AA41" s="8" t="s">
        <v>683</v>
      </c>
      <c r="AB41" s="8" t="s">
        <v>689</v>
      </c>
      <c r="AC41" s="8" t="s">
        <v>685</v>
      </c>
      <c r="AD41" s="77" t="s">
        <v>130</v>
      </c>
      <c r="AE41" s="5" t="s">
        <v>693</v>
      </c>
      <c r="AF41" s="78">
        <f>+HLOOKUP($B41,CRCC_DataFile_4_3!$F$1:$T$9,6,0)</f>
        <v>21200000000</v>
      </c>
      <c r="AG41" s="81" t="e">
        <f>VLOOKUP($B41,QualitativeNotes!H:I,2,FALSE)</f>
        <v>#N/A</v>
      </c>
      <c r="AH41" s="8" t="s">
        <v>683</v>
      </c>
      <c r="AI41" s="8" t="s">
        <v>690</v>
      </c>
      <c r="AJ41" s="8" t="s">
        <v>685</v>
      </c>
      <c r="AK41" s="77" t="s">
        <v>130</v>
      </c>
      <c r="AL41" s="5" t="s">
        <v>693</v>
      </c>
      <c r="AM41" s="78">
        <f>+HLOOKUP($B41,CRCC_DataFile_4_3!$F$1:$T$9,8,0)</f>
        <v>253680000000</v>
      </c>
      <c r="AN41" s="81" t="e">
        <f>VLOOKUP($B41,QualitativeNotes!N:O,2,FALSE)</f>
        <v>#N/A</v>
      </c>
      <c r="AO41" s="8" t="s">
        <v>683</v>
      </c>
      <c r="AP41" s="8" t="s">
        <v>691</v>
      </c>
      <c r="AQ41" s="8" t="s">
        <v>685</v>
      </c>
      <c r="AR41" s="77" t="s">
        <v>130</v>
      </c>
      <c r="AS41" s="5" t="s">
        <v>693</v>
      </c>
      <c r="AT41" s="78">
        <f>+HLOOKUP($B41,CRCC_DataFile_4_3!$F$1:$T$9,8,0)</f>
        <v>253680000000</v>
      </c>
      <c r="AU41" s="81" t="e">
        <f>VLOOKUP($B41,QualitativeNotes!U:V,2,FALSE)</f>
        <v>#N/A</v>
      </c>
    </row>
    <row r="42" spans="1:47" ht="45" x14ac:dyDescent="0.25">
      <c r="A42" s="89" t="str">
        <f t="shared" si="0"/>
        <v xml:space="preserve"> </v>
      </c>
      <c r="B42" s="90" t="s">
        <v>187</v>
      </c>
      <c r="C42" s="91" t="s">
        <v>186</v>
      </c>
      <c r="D42" s="91" t="s">
        <v>188</v>
      </c>
      <c r="E42" s="91" t="s">
        <v>131</v>
      </c>
      <c r="F42" s="8" t="s">
        <v>683</v>
      </c>
      <c r="G42" s="8" t="s">
        <v>684</v>
      </c>
      <c r="H42" s="8" t="s">
        <v>685</v>
      </c>
      <c r="I42" s="77" t="s">
        <v>130</v>
      </c>
      <c r="J42" s="5" t="s">
        <v>694</v>
      </c>
      <c r="K42" s="128">
        <f>+HLOOKUP(B42,CRCC_DataFile_4_3!$T$1:$T$13,13,0)</f>
        <v>832400000000</v>
      </c>
      <c r="L42" s="81" t="str">
        <f>VLOOKUP(B42,QualitativeNotes!B:C,2,FALSE)</f>
        <v>N/A</v>
      </c>
      <c r="M42" s="8" t="s">
        <v>683</v>
      </c>
      <c r="N42" s="8" t="s">
        <v>687</v>
      </c>
      <c r="O42" s="8" t="s">
        <v>685</v>
      </c>
      <c r="P42" s="77" t="s">
        <v>130</v>
      </c>
      <c r="Q42" s="5" t="s">
        <v>694</v>
      </c>
      <c r="R42" s="130">
        <f>+HLOOKUP(B42,CRCC_DataFile_4_3!$F$1:$T$9,3,0)</f>
        <v>383210000000</v>
      </c>
      <c r="S42" s="81" t="str">
        <f>VLOOKUP($B42,QualitativeNotes!B:C,2,FALSE)</f>
        <v>N/A</v>
      </c>
      <c r="T42" s="8" t="s">
        <v>683</v>
      </c>
      <c r="U42" s="8" t="s">
        <v>688</v>
      </c>
      <c r="V42" s="8" t="s">
        <v>685</v>
      </c>
      <c r="W42" s="77" t="s">
        <v>130</v>
      </c>
      <c r="X42" s="5" t="s">
        <v>694</v>
      </c>
      <c r="Y42" s="78">
        <f>+HLOOKUP($B42,CRCC_DataFile_4_3!$F$1:$T$9,5,0)</f>
        <v>152640000000</v>
      </c>
      <c r="Z42" s="81" t="str">
        <f>VLOOKUP($B42,QualitativeNotes!B:C,2,FALSE)</f>
        <v>N/A</v>
      </c>
      <c r="AA42" s="8" t="s">
        <v>683</v>
      </c>
      <c r="AB42" s="8" t="s">
        <v>689</v>
      </c>
      <c r="AC42" s="8" t="s">
        <v>685</v>
      </c>
      <c r="AD42" s="77" t="s">
        <v>130</v>
      </c>
      <c r="AE42" s="5" t="s">
        <v>694</v>
      </c>
      <c r="AF42" s="78">
        <f>+HLOOKUP($B42,CRCC_DataFile_4_3!$F$1:$T$9,7,0)</f>
        <v>21200000000</v>
      </c>
      <c r="AG42" s="81" t="e">
        <f>VLOOKUP($B42,QualitativeNotes!H:I,2,FALSE)</f>
        <v>#N/A</v>
      </c>
      <c r="AH42" s="8" t="s">
        <v>683</v>
      </c>
      <c r="AI42" s="8" t="s">
        <v>690</v>
      </c>
      <c r="AJ42" s="8" t="s">
        <v>685</v>
      </c>
      <c r="AK42" s="77" t="s">
        <v>130</v>
      </c>
      <c r="AL42" s="5" t="s">
        <v>694</v>
      </c>
      <c r="AM42" s="78">
        <f>+HLOOKUP($B42,CRCC_DataFile_4_3!$F$1:$T$9,9,0)</f>
        <v>253680000000</v>
      </c>
      <c r="AN42" s="81" t="e">
        <f>VLOOKUP($B42,QualitativeNotes!N:O,2,FALSE)</f>
        <v>#N/A</v>
      </c>
      <c r="AO42" s="8" t="s">
        <v>683</v>
      </c>
      <c r="AP42" s="8" t="s">
        <v>691</v>
      </c>
      <c r="AQ42" s="8" t="s">
        <v>685</v>
      </c>
      <c r="AR42" s="77" t="s">
        <v>130</v>
      </c>
      <c r="AS42" s="5" t="s">
        <v>694</v>
      </c>
      <c r="AT42" s="78">
        <f>+HLOOKUP($B42,CRCC_DataFile_4_3!$F$1:$T$9,9,0)</f>
        <v>253680000000</v>
      </c>
      <c r="AU42" s="81" t="e">
        <f>VLOOKUP($B42,QualitativeNotes!U:V,2,FALSE)</f>
        <v>#N/A</v>
      </c>
    </row>
    <row r="43" spans="1:47" ht="45" x14ac:dyDescent="0.25">
      <c r="A43" s="89" t="str">
        <f t="shared" si="0"/>
        <v xml:space="preserve"> </v>
      </c>
      <c r="B43" s="90" t="s">
        <v>190</v>
      </c>
      <c r="C43" s="91" t="s">
        <v>189</v>
      </c>
      <c r="D43" s="91" t="s">
        <v>191</v>
      </c>
      <c r="E43" s="91" t="s">
        <v>71</v>
      </c>
      <c r="F43" s="8" t="s">
        <v>683</v>
      </c>
      <c r="G43" s="8" t="s">
        <v>684</v>
      </c>
      <c r="H43" s="8" t="s">
        <v>685</v>
      </c>
      <c r="I43" s="77" t="s">
        <v>130</v>
      </c>
      <c r="J43" s="5"/>
      <c r="K43" s="78" t="str">
        <f>+HLOOKUP(B43,CRCC_AggregateDataFile!$E$1:$DV$7,7,0)</f>
        <v>COVER 2</v>
      </c>
      <c r="L43" s="81" t="str">
        <f>VLOOKUP(B43,QualitativeNotes!B:C,2,FALSE)</f>
        <v>N/A</v>
      </c>
      <c r="M43" s="8" t="s">
        <v>683</v>
      </c>
      <c r="N43" s="8" t="s">
        <v>687</v>
      </c>
      <c r="O43" s="8" t="s">
        <v>685</v>
      </c>
      <c r="P43" s="77" t="s">
        <v>130</v>
      </c>
      <c r="Q43" s="5"/>
      <c r="R43" s="78" t="str">
        <f>+HLOOKUP($B43,CRCC_AggregateDataFile!$E$1:$DV$7,2,0)</f>
        <v>COVER 2</v>
      </c>
      <c r="S43" s="81" t="str">
        <f>VLOOKUP($B43,QualitativeNotes!B:C,2,FALSE)</f>
        <v>N/A</v>
      </c>
      <c r="T43" s="8" t="s">
        <v>683</v>
      </c>
      <c r="U43" s="8" t="s">
        <v>688</v>
      </c>
      <c r="V43" s="8" t="s">
        <v>685</v>
      </c>
      <c r="W43" s="77" t="s">
        <v>130</v>
      </c>
      <c r="X43" s="5"/>
      <c r="Y43" s="78" t="str">
        <f>+HLOOKUP($B43,CRCC_AggregateDataFile!$E$1:$DV$7,3,0)</f>
        <v>COVER 2</v>
      </c>
      <c r="Z43" s="81" t="str">
        <f>VLOOKUP($B43,QualitativeNotes!B:C,2,FALSE)</f>
        <v>N/A</v>
      </c>
      <c r="AA43" s="8" t="s">
        <v>683</v>
      </c>
      <c r="AB43" s="8" t="s">
        <v>689</v>
      </c>
      <c r="AC43" s="8" t="s">
        <v>685</v>
      </c>
      <c r="AD43" s="77" t="s">
        <v>130</v>
      </c>
      <c r="AE43" s="5"/>
      <c r="AF43" s="78" t="str">
        <f>+HLOOKUP($B43,CRCC_AggregateDataFile!$E$1:$DV$7,4,0)</f>
        <v>COVER 2</v>
      </c>
      <c r="AG43" s="81" t="e">
        <f>VLOOKUP($B43,QualitativeNotes!H:I,2,FALSE)</f>
        <v>#N/A</v>
      </c>
      <c r="AH43" s="8" t="s">
        <v>683</v>
      </c>
      <c r="AI43" s="8" t="s">
        <v>690</v>
      </c>
      <c r="AJ43" s="8" t="s">
        <v>685</v>
      </c>
      <c r="AK43" s="77" t="s">
        <v>130</v>
      </c>
      <c r="AL43" s="5"/>
      <c r="AM43" s="78" t="str">
        <f>+HLOOKUP($B43,CRCC_AggregateDataFile!$E$1:$DV$7,5,0)</f>
        <v>COVER 2</v>
      </c>
      <c r="AN43" s="81" t="e">
        <f>VLOOKUP($B43,QualitativeNotes!N:O,2,FALSE)</f>
        <v>#N/A</v>
      </c>
      <c r="AO43" s="8" t="s">
        <v>683</v>
      </c>
      <c r="AP43" s="8" t="s">
        <v>691</v>
      </c>
      <c r="AQ43" s="8" t="s">
        <v>685</v>
      </c>
      <c r="AR43" s="77" t="s">
        <v>130</v>
      </c>
      <c r="AS43" s="5"/>
      <c r="AT43" s="78" t="str">
        <f>+HLOOKUP($B43,CRCC_AggregateDataFile!$E$1:$DV$7,6,0)</f>
        <v>COVER 2</v>
      </c>
      <c r="AU43" s="81" t="e">
        <f>VLOOKUP($B43,QualitativeNotes!U:V,2,FALSE)</f>
        <v>#N/A</v>
      </c>
    </row>
    <row r="44" spans="1:47" ht="60" x14ac:dyDescent="0.25">
      <c r="A44" s="89" t="str">
        <f t="shared" si="0"/>
        <v xml:space="preserve"> </v>
      </c>
      <c r="B44" s="90" t="s">
        <v>117</v>
      </c>
      <c r="C44" s="91" t="s">
        <v>189</v>
      </c>
      <c r="D44" s="91" t="s">
        <v>192</v>
      </c>
      <c r="E44" s="91" t="s">
        <v>71</v>
      </c>
      <c r="F44" s="8" t="s">
        <v>683</v>
      </c>
      <c r="G44" s="8" t="s">
        <v>684</v>
      </c>
      <c r="H44" s="8" t="s">
        <v>685</v>
      </c>
      <c r="I44" s="77" t="s">
        <v>130</v>
      </c>
      <c r="J44" s="5"/>
      <c r="K44" s="78">
        <f>+HLOOKUP(B44,CRCC_AggregateDataFile!$E$1:$DV$7,7,0)</f>
        <v>0</v>
      </c>
      <c r="L44" s="81" t="str">
        <f>VLOOKUP(B44,QualitativeNotes!B:C,2,FALSE)</f>
        <v>N/A</v>
      </c>
      <c r="M44" s="8" t="s">
        <v>683</v>
      </c>
      <c r="N44" s="8" t="s">
        <v>687</v>
      </c>
      <c r="O44" s="8" t="s">
        <v>685</v>
      </c>
      <c r="P44" s="77" t="s">
        <v>130</v>
      </c>
      <c r="Q44" s="5"/>
      <c r="R44" s="78">
        <f>+HLOOKUP($B44,CRCC_AggregateDataFile!$E$1:$DV$7,2,0)</f>
        <v>2</v>
      </c>
      <c r="S44" s="81" t="str">
        <f>VLOOKUP($B44,QualitativeNotes!B:C,2,FALSE)</f>
        <v>N/A</v>
      </c>
      <c r="T44" s="8" t="s">
        <v>683</v>
      </c>
      <c r="U44" s="8" t="s">
        <v>688</v>
      </c>
      <c r="V44" s="8" t="s">
        <v>685</v>
      </c>
      <c r="W44" s="77" t="s">
        <v>130</v>
      </c>
      <c r="X44" s="5"/>
      <c r="Y44" s="78">
        <f>+HLOOKUP($B44,CRCC_AggregateDataFile!$E$1:$DV$7,3,0)</f>
        <v>2</v>
      </c>
      <c r="Z44" s="81" t="str">
        <f>VLOOKUP($B44,QualitativeNotes!B:C,2,FALSE)</f>
        <v>N/A</v>
      </c>
      <c r="AA44" s="8" t="s">
        <v>683</v>
      </c>
      <c r="AB44" s="8" t="s">
        <v>689</v>
      </c>
      <c r="AC44" s="8" t="s">
        <v>685</v>
      </c>
      <c r="AD44" s="77" t="s">
        <v>130</v>
      </c>
      <c r="AE44" s="5"/>
      <c r="AF44" s="78">
        <f>+HLOOKUP($B44,CRCC_AggregateDataFile!$E$1:$DV$7,4,0)</f>
        <v>2</v>
      </c>
      <c r="AG44" s="81" t="e">
        <f>VLOOKUP($B44,QualitativeNotes!H:I,2,FALSE)</f>
        <v>#N/A</v>
      </c>
      <c r="AH44" s="8" t="s">
        <v>683</v>
      </c>
      <c r="AI44" s="8" t="s">
        <v>690</v>
      </c>
      <c r="AJ44" s="8" t="s">
        <v>685</v>
      </c>
      <c r="AK44" s="77" t="s">
        <v>130</v>
      </c>
      <c r="AL44" s="5"/>
      <c r="AM44" s="78">
        <f>+HLOOKUP($B44,CRCC_AggregateDataFile!$E$1:$DV$7,5,0)</f>
        <v>5</v>
      </c>
      <c r="AN44" s="81" t="e">
        <f>VLOOKUP($B44,QualitativeNotes!N:O,2,FALSE)</f>
        <v>#N/A</v>
      </c>
      <c r="AO44" s="8" t="s">
        <v>683</v>
      </c>
      <c r="AP44" s="8" t="s">
        <v>691</v>
      </c>
      <c r="AQ44" s="8" t="s">
        <v>685</v>
      </c>
      <c r="AR44" s="77" t="s">
        <v>130</v>
      </c>
      <c r="AS44" s="5"/>
      <c r="AT44" s="78">
        <f>+HLOOKUP($B44,CRCC_AggregateDataFile!$E$1:$DV$7,6,0)</f>
        <v>2</v>
      </c>
      <c r="AU44" s="81" t="e">
        <f>VLOOKUP($B44,QualitativeNotes!U:V,2,FALSE)</f>
        <v>#N/A</v>
      </c>
    </row>
    <row r="45" spans="1:47" ht="138" customHeight="1" x14ac:dyDescent="0.25">
      <c r="A45" s="89" t="str">
        <f t="shared" si="0"/>
        <v xml:space="preserve"> </v>
      </c>
      <c r="B45" s="90" t="s">
        <v>193</v>
      </c>
      <c r="C45" s="91" t="s">
        <v>189</v>
      </c>
      <c r="D45" s="91" t="s">
        <v>194</v>
      </c>
      <c r="E45" s="91" t="s">
        <v>154</v>
      </c>
      <c r="F45" s="8" t="s">
        <v>683</v>
      </c>
      <c r="G45" s="8" t="s">
        <v>684</v>
      </c>
      <c r="H45" s="8" t="s">
        <v>685</v>
      </c>
      <c r="I45" s="77" t="s">
        <v>130</v>
      </c>
      <c r="J45" s="5" t="s">
        <v>695</v>
      </c>
      <c r="K45" s="78"/>
      <c r="L45" s="81" t="str">
        <f>VLOOKUP(B45,QualitativeNotes!B:C,2,FALSE)</f>
        <v>N/A</v>
      </c>
      <c r="M45" s="8" t="s">
        <v>683</v>
      </c>
      <c r="N45" s="8" t="s">
        <v>687</v>
      </c>
      <c r="O45" s="8" t="s">
        <v>685</v>
      </c>
      <c r="P45" s="77" t="s">
        <v>130</v>
      </c>
      <c r="Q45" s="5" t="s">
        <v>695</v>
      </c>
      <c r="R45" s="78">
        <f>+HLOOKUP($B45,CRCC_DataFile_4_4a!$F$1:$I$11,3,0)</f>
        <v>243520820279.18201</v>
      </c>
      <c r="S45" s="81" t="str">
        <f>VLOOKUP($B45,QualitativeNotes!B:C,2,FALSE)</f>
        <v>N/A</v>
      </c>
      <c r="T45" s="8" t="s">
        <v>683</v>
      </c>
      <c r="U45" s="8" t="s">
        <v>688</v>
      </c>
      <c r="V45" s="8" t="s">
        <v>685</v>
      </c>
      <c r="W45" s="77" t="s">
        <v>130</v>
      </c>
      <c r="X45" s="5" t="s">
        <v>695</v>
      </c>
      <c r="Y45" s="78">
        <f>+HLOOKUP($B45,CRCC_DataFile_4_4a!$F$1:$I$11,5,0)</f>
        <v>105621967625.573</v>
      </c>
      <c r="Z45" s="81" t="str">
        <f>VLOOKUP($B45,QualitativeNotes!B:C,2,FALSE)</f>
        <v>N/A</v>
      </c>
      <c r="AA45" s="8" t="s">
        <v>683</v>
      </c>
      <c r="AB45" s="8" t="s">
        <v>689</v>
      </c>
      <c r="AC45" s="8" t="s">
        <v>685</v>
      </c>
      <c r="AD45" s="77" t="s">
        <v>130</v>
      </c>
      <c r="AE45" s="5" t="s">
        <v>695</v>
      </c>
      <c r="AF45" s="78">
        <f>+HLOOKUP($B45,CRCC_DataFile_4_4a!$F$1:$I$11,7,0)</f>
        <v>7170481289.9959202</v>
      </c>
      <c r="AG45" s="81" t="e">
        <f>VLOOKUP($B45,QualitativeNotes!H:I,2,FALSE)</f>
        <v>#N/A</v>
      </c>
      <c r="AH45" s="8" t="s">
        <v>683</v>
      </c>
      <c r="AI45" s="8" t="s">
        <v>690</v>
      </c>
      <c r="AJ45" s="8" t="s">
        <v>685</v>
      </c>
      <c r="AK45" s="77" t="s">
        <v>130</v>
      </c>
      <c r="AL45" s="5" t="s">
        <v>695</v>
      </c>
      <c r="AM45" s="78">
        <f>+HLOOKUP($B45,CRCC_DataFile_4_4a!$F$1:$I$11,9,0)</f>
        <v>131394182611.35899</v>
      </c>
      <c r="AN45" s="81" t="e">
        <f>VLOOKUP($B45,QualitativeNotes!N:O,2,FALSE)</f>
        <v>#N/A</v>
      </c>
      <c r="AO45" s="8" t="s">
        <v>683</v>
      </c>
      <c r="AP45" s="8" t="s">
        <v>691</v>
      </c>
      <c r="AQ45" s="8" t="s">
        <v>685</v>
      </c>
      <c r="AR45" s="77" t="s">
        <v>130</v>
      </c>
      <c r="AS45" s="5" t="s">
        <v>695</v>
      </c>
      <c r="AT45" s="78">
        <f>+HLOOKUP($B45,CRCC_DataFile_4_4a!$F$1:$I$11,11,0)</f>
        <v>16485258970.1047</v>
      </c>
      <c r="AU45" s="81" t="e">
        <f>VLOOKUP($B45,QualitativeNotes!U:V,2,FALSE)</f>
        <v>#N/A</v>
      </c>
    </row>
    <row r="46" spans="1:47" ht="105" x14ac:dyDescent="0.25">
      <c r="A46" s="89" t="str">
        <f t="shared" si="0"/>
        <v xml:space="preserve"> </v>
      </c>
      <c r="B46" s="90" t="s">
        <v>193</v>
      </c>
      <c r="C46" s="91" t="s">
        <v>189</v>
      </c>
      <c r="D46" s="91" t="s">
        <v>194</v>
      </c>
      <c r="E46" s="91" t="s">
        <v>154</v>
      </c>
      <c r="F46" s="8" t="s">
        <v>683</v>
      </c>
      <c r="G46" s="8" t="s">
        <v>684</v>
      </c>
      <c r="H46" s="8" t="s">
        <v>685</v>
      </c>
      <c r="I46" s="77" t="s">
        <v>130</v>
      </c>
      <c r="J46" s="5" t="s">
        <v>696</v>
      </c>
      <c r="K46" s="78"/>
      <c r="L46" s="81" t="str">
        <f>VLOOKUP(B46,QualitativeNotes!B:C,2,FALSE)</f>
        <v>N/A</v>
      </c>
      <c r="M46" s="8" t="s">
        <v>683</v>
      </c>
      <c r="N46" s="8" t="s">
        <v>687</v>
      </c>
      <c r="O46" s="8" t="s">
        <v>685</v>
      </c>
      <c r="P46" s="77" t="s">
        <v>130</v>
      </c>
      <c r="Q46" s="5" t="s">
        <v>696</v>
      </c>
      <c r="R46" s="78">
        <f>+HLOOKUP($B46,CRCC_DataFile_4_4a!$F$1:$I$11,2,0)</f>
        <v>420213766000</v>
      </c>
      <c r="S46" s="81" t="str">
        <f>VLOOKUP($B46,QualitativeNotes!B:C,2,FALSE)</f>
        <v>N/A</v>
      </c>
      <c r="T46" s="8" t="s">
        <v>683</v>
      </c>
      <c r="U46" s="8" t="s">
        <v>688</v>
      </c>
      <c r="V46" s="8" t="s">
        <v>685</v>
      </c>
      <c r="W46" s="77" t="s">
        <v>130</v>
      </c>
      <c r="X46" s="5" t="s">
        <v>696</v>
      </c>
      <c r="Y46" s="78">
        <f>+HLOOKUP($B46,CRCC_DataFile_4_4a!$F$1:$I$11,4,0)</f>
        <v>197974390192</v>
      </c>
      <c r="Z46" s="81" t="str">
        <f>VLOOKUP($B46,QualitativeNotes!B:C,2,FALSE)</f>
        <v>N/A</v>
      </c>
      <c r="AA46" s="8" t="s">
        <v>683</v>
      </c>
      <c r="AB46" s="8" t="s">
        <v>689</v>
      </c>
      <c r="AC46" s="8" t="s">
        <v>685</v>
      </c>
      <c r="AD46" s="77" t="s">
        <v>130</v>
      </c>
      <c r="AE46" s="5" t="s">
        <v>696</v>
      </c>
      <c r="AF46" s="78">
        <f>+HLOOKUP($B46,CRCC_DataFile_4_4a!$F$1:$I$11,6,0)</f>
        <v>74683092541.897995</v>
      </c>
      <c r="AG46" s="81" t="e">
        <f>VLOOKUP($B46,QualitativeNotes!H:I,2,FALSE)</f>
        <v>#N/A</v>
      </c>
      <c r="AH46" s="8" t="s">
        <v>683</v>
      </c>
      <c r="AI46" s="8" t="s">
        <v>690</v>
      </c>
      <c r="AJ46" s="8" t="s">
        <v>685</v>
      </c>
      <c r="AK46" s="77" t="s">
        <v>130</v>
      </c>
      <c r="AL46" s="5" t="s">
        <v>696</v>
      </c>
      <c r="AM46" s="78">
        <f>+HLOOKUP($B46,CRCC_DataFile_4_4a!$F$1:$I$11,8,0)</f>
        <v>203079997203.62701</v>
      </c>
      <c r="AN46" s="81" t="e">
        <f>VLOOKUP($B46,QualitativeNotes!N:O,2,FALSE)</f>
        <v>#N/A</v>
      </c>
      <c r="AO46" s="8" t="s">
        <v>683</v>
      </c>
      <c r="AP46" s="8" t="s">
        <v>691</v>
      </c>
      <c r="AQ46" s="8" t="s">
        <v>685</v>
      </c>
      <c r="AR46" s="77" t="s">
        <v>130</v>
      </c>
      <c r="AS46" s="5" t="s">
        <v>696</v>
      </c>
      <c r="AT46" s="78">
        <f>+HLOOKUP($B46,CRCC_DataFile_4_4a!$F$1:$I$11,10,0)</f>
        <v>23648681482.435501</v>
      </c>
      <c r="AU46" s="81" t="e">
        <f>VLOOKUP($B46,QualitativeNotes!U:V,2,FALSE)</f>
        <v>#N/A</v>
      </c>
    </row>
    <row r="47" spans="1:47" ht="45" x14ac:dyDescent="0.25">
      <c r="A47" s="89" t="str">
        <f t="shared" si="0"/>
        <v xml:space="preserve"> </v>
      </c>
      <c r="B47" s="90" t="s">
        <v>198</v>
      </c>
      <c r="C47" s="91" t="s">
        <v>189</v>
      </c>
      <c r="D47" s="91" t="s">
        <v>199</v>
      </c>
      <c r="E47" s="91" t="s">
        <v>200</v>
      </c>
      <c r="F47" s="8" t="s">
        <v>683</v>
      </c>
      <c r="G47" s="8" t="s">
        <v>684</v>
      </c>
      <c r="H47" s="8" t="s">
        <v>685</v>
      </c>
      <c r="I47" s="77" t="s">
        <v>130</v>
      </c>
      <c r="J47" s="5"/>
      <c r="K47" s="78">
        <f>+HLOOKUP(B47,CRCC_AggregateDataFile!$E$1:$DV$7,7,0)</f>
        <v>0</v>
      </c>
      <c r="L47" s="81" t="str">
        <f>VLOOKUP(B47,QualitativeNotes!B:C,2,FALSE)</f>
        <v>N/A</v>
      </c>
      <c r="M47" s="8" t="s">
        <v>683</v>
      </c>
      <c r="N47" s="8" t="s">
        <v>687</v>
      </c>
      <c r="O47" s="8" t="s">
        <v>685</v>
      </c>
      <c r="P47" s="77" t="s">
        <v>130</v>
      </c>
      <c r="Q47" s="5"/>
      <c r="R47" s="78">
        <f>+HLOOKUP($B47,CRCC_AggregateDataFile!$E$1:$DV$7,2,0)</f>
        <v>7</v>
      </c>
      <c r="S47" s="81" t="str">
        <f>VLOOKUP($B47,QualitativeNotes!B:C,2,FALSE)</f>
        <v>N/A</v>
      </c>
      <c r="T47" s="8" t="s">
        <v>683</v>
      </c>
      <c r="U47" s="8" t="s">
        <v>688</v>
      </c>
      <c r="V47" s="8" t="s">
        <v>685</v>
      </c>
      <c r="W47" s="77" t="s">
        <v>130</v>
      </c>
      <c r="X47" s="5"/>
      <c r="Y47" s="78">
        <f>+HLOOKUP($B47,CRCC_AggregateDataFile!$E$1:$DV$7,3,0)</f>
        <v>24</v>
      </c>
      <c r="Z47" s="81" t="str">
        <f>VLOOKUP($B47,QualitativeNotes!B:C,2,FALSE)</f>
        <v>N/A</v>
      </c>
      <c r="AA47" s="8" t="s">
        <v>683</v>
      </c>
      <c r="AB47" s="8" t="s">
        <v>689</v>
      </c>
      <c r="AC47" s="8" t="s">
        <v>685</v>
      </c>
      <c r="AD47" s="77" t="s">
        <v>130</v>
      </c>
      <c r="AE47" s="5"/>
      <c r="AF47" s="78">
        <f>+HLOOKUP($B47,CRCC_AggregateDataFile!$E$1:$DV$7,4,0)</f>
        <v>104</v>
      </c>
      <c r="AG47" s="81" t="e">
        <f>VLOOKUP($B47,QualitativeNotes!H:I,2,FALSE)</f>
        <v>#N/A</v>
      </c>
      <c r="AH47" s="8" t="s">
        <v>683</v>
      </c>
      <c r="AI47" s="8" t="s">
        <v>690</v>
      </c>
      <c r="AJ47" s="8" t="s">
        <v>685</v>
      </c>
      <c r="AK47" s="77" t="s">
        <v>130</v>
      </c>
      <c r="AL47" s="5"/>
      <c r="AM47" s="78">
        <f>+HLOOKUP($B47,CRCC_AggregateDataFile!$E$1:$DV$7,5,0)</f>
        <v>33</v>
      </c>
      <c r="AN47" s="81" t="e">
        <f>VLOOKUP($B47,QualitativeNotes!N:O,2,FALSE)</f>
        <v>#N/A</v>
      </c>
      <c r="AO47" s="8" t="s">
        <v>683</v>
      </c>
      <c r="AP47" s="8" t="s">
        <v>691</v>
      </c>
      <c r="AQ47" s="8" t="s">
        <v>685</v>
      </c>
      <c r="AR47" s="77" t="s">
        <v>130</v>
      </c>
      <c r="AS47" s="5"/>
      <c r="AT47" s="78">
        <f>+HLOOKUP($B47,CRCC_AggregateDataFile!$E$1:$DV$7,6,0)</f>
        <v>1</v>
      </c>
      <c r="AU47" s="81" t="e">
        <f>VLOOKUP($B47,QualitativeNotes!U:V,2,FALSE)</f>
        <v>#N/A</v>
      </c>
    </row>
    <row r="48" spans="1:47" ht="30" x14ac:dyDescent="0.25">
      <c r="A48" s="89" t="str">
        <f t="shared" si="0"/>
        <v xml:space="preserve"> </v>
      </c>
      <c r="B48" s="90" t="s">
        <v>201</v>
      </c>
      <c r="C48" s="91" t="s">
        <v>189</v>
      </c>
      <c r="D48" s="91" t="s">
        <v>202</v>
      </c>
      <c r="E48" s="91" t="s">
        <v>131</v>
      </c>
      <c r="F48" s="8" t="s">
        <v>683</v>
      </c>
      <c r="G48" s="8" t="s">
        <v>684</v>
      </c>
      <c r="H48" s="8" t="s">
        <v>685</v>
      </c>
      <c r="I48" s="77" t="s">
        <v>130</v>
      </c>
      <c r="J48" s="5"/>
      <c r="K48" s="78"/>
      <c r="L48" s="81" t="str">
        <f>VLOOKUP(B48,QualitativeNotes!B:C,2,FALSE)</f>
        <v>N/A</v>
      </c>
      <c r="M48" s="8" t="s">
        <v>683</v>
      </c>
      <c r="N48" s="8" t="s">
        <v>687</v>
      </c>
      <c r="O48" s="8" t="s">
        <v>685</v>
      </c>
      <c r="P48" s="77" t="s">
        <v>130</v>
      </c>
      <c r="Q48" s="5"/>
      <c r="R48" s="78">
        <f>+HLOOKUP($B48,CRCC_AggregateDataFile!$E$1:$DV$7,2,0)</f>
        <v>437839064000</v>
      </c>
      <c r="S48" s="81" t="str">
        <f>VLOOKUP($B48,QualitativeNotes!B:C,2,FALSE)</f>
        <v>N/A</v>
      </c>
      <c r="T48" s="8" t="s">
        <v>683</v>
      </c>
      <c r="U48" s="8" t="s">
        <v>688</v>
      </c>
      <c r="V48" s="8" t="s">
        <v>685</v>
      </c>
      <c r="W48" s="77" t="s">
        <v>130</v>
      </c>
      <c r="X48" s="5"/>
      <c r="Y48" s="78">
        <f>+HLOOKUP($B48,CRCC_AggregateDataFile!$E$1:$DV$7,3,0)</f>
        <v>508250180739</v>
      </c>
      <c r="Z48" s="81" t="str">
        <f>VLOOKUP($B48,QualitativeNotes!B:C,2,FALSE)</f>
        <v>N/A</v>
      </c>
      <c r="AA48" s="8" t="s">
        <v>683</v>
      </c>
      <c r="AB48" s="8" t="s">
        <v>689</v>
      </c>
      <c r="AC48" s="8" t="s">
        <v>685</v>
      </c>
      <c r="AD48" s="77" t="s">
        <v>130</v>
      </c>
      <c r="AE48" s="5"/>
      <c r="AF48" s="78">
        <f>+HLOOKUP($B48,CRCC_AggregateDataFile!$E$1:$DV$7,4,0)</f>
        <v>387460135985.479</v>
      </c>
      <c r="AG48" s="81" t="e">
        <f>VLOOKUP($B48,QualitativeNotes!H:I,2,FALSE)</f>
        <v>#N/A</v>
      </c>
      <c r="AH48" s="8" t="s">
        <v>683</v>
      </c>
      <c r="AI48" s="8" t="s">
        <v>690</v>
      </c>
      <c r="AJ48" s="8" t="s">
        <v>685</v>
      </c>
      <c r="AK48" s="77" t="s">
        <v>130</v>
      </c>
      <c r="AL48" s="5"/>
      <c r="AM48" s="78">
        <f>+HLOOKUP($B48,CRCC_AggregateDataFile!$E$1:$DV$7,5,0)</f>
        <v>369619466196.10498</v>
      </c>
      <c r="AN48" s="81" t="e">
        <f>VLOOKUP($B48,QualitativeNotes!N:O,2,FALSE)</f>
        <v>#N/A</v>
      </c>
      <c r="AO48" s="8" t="s">
        <v>683</v>
      </c>
      <c r="AP48" s="8" t="s">
        <v>691</v>
      </c>
      <c r="AQ48" s="8" t="s">
        <v>685</v>
      </c>
      <c r="AR48" s="77" t="s">
        <v>130</v>
      </c>
      <c r="AS48" s="5"/>
      <c r="AT48" s="78">
        <f>+HLOOKUP($B48,CRCC_AggregateDataFile!$E$1:$DV$7,6,0)</f>
        <v>2048681482.4355299</v>
      </c>
      <c r="AU48" s="81" t="e">
        <f>VLOOKUP($B48,QualitativeNotes!U:V,2,FALSE)</f>
        <v>#N/A</v>
      </c>
    </row>
    <row r="49" spans="1:47" ht="75" x14ac:dyDescent="0.25">
      <c r="A49" s="89" t="str">
        <f t="shared" si="0"/>
        <v xml:space="preserve"> </v>
      </c>
      <c r="B49" s="90" t="s">
        <v>205</v>
      </c>
      <c r="C49" s="91" t="s">
        <v>189</v>
      </c>
      <c r="D49" s="91" t="s">
        <v>206</v>
      </c>
      <c r="E49" s="91" t="s">
        <v>131</v>
      </c>
      <c r="F49" s="8" t="s">
        <v>683</v>
      </c>
      <c r="G49" s="8" t="s">
        <v>684</v>
      </c>
      <c r="H49" s="8" t="s">
        <v>685</v>
      </c>
      <c r="I49" s="77" t="s">
        <v>130</v>
      </c>
      <c r="J49" s="5" t="s">
        <v>695</v>
      </c>
      <c r="K49" s="78"/>
      <c r="L49" s="81" t="str">
        <f>VLOOKUP(B49,QualitativeNotes!B:C,2,FALSE)</f>
        <v>N/A</v>
      </c>
      <c r="M49" s="8" t="s">
        <v>683</v>
      </c>
      <c r="N49" s="8" t="s">
        <v>687</v>
      </c>
      <c r="O49" s="8" t="s">
        <v>685</v>
      </c>
      <c r="P49" s="77" t="s">
        <v>130</v>
      </c>
      <c r="Q49" s="5" t="s">
        <v>695</v>
      </c>
      <c r="R49" s="78">
        <f>+HLOOKUP($B49,CRCC_DataFile_4_4a!$F$1:$I$11,3,0)</f>
        <v>72395461.316872403</v>
      </c>
      <c r="S49" s="81" t="str">
        <f>VLOOKUP($B49,QualitativeNotes!B:C,2,FALSE)</f>
        <v>N/A</v>
      </c>
      <c r="T49" s="8" t="s">
        <v>683</v>
      </c>
      <c r="U49" s="8" t="s">
        <v>688</v>
      </c>
      <c r="V49" s="8" t="s">
        <v>685</v>
      </c>
      <c r="W49" s="77" t="s">
        <v>130</v>
      </c>
      <c r="X49" s="5" t="s">
        <v>695</v>
      </c>
      <c r="Y49" s="78">
        <f>+HLOOKUP($B49,CRCC_DataFile_4_4a!$F$1:$I$11,5,0)</f>
        <v>1571666.0823045301</v>
      </c>
      <c r="Z49" s="81" t="str">
        <f>VLOOKUP($B49,QualitativeNotes!B:C,2,FALSE)</f>
        <v>N/A</v>
      </c>
      <c r="AA49" s="8" t="s">
        <v>683</v>
      </c>
      <c r="AB49" s="8" t="s">
        <v>689</v>
      </c>
      <c r="AC49" s="8" t="s">
        <v>685</v>
      </c>
      <c r="AD49" s="77" t="s">
        <v>130</v>
      </c>
      <c r="AE49" s="5" t="s">
        <v>695</v>
      </c>
      <c r="AF49" s="78">
        <f>+HLOOKUP($B49,CRCC_DataFile_4_4a!$F$1:$I$11,7,0)</f>
        <v>80729678.697852299</v>
      </c>
      <c r="AG49" s="81" t="e">
        <f>VLOOKUP($B49,QualitativeNotes!H:I,2,FALSE)</f>
        <v>#N/A</v>
      </c>
      <c r="AH49" s="8" t="s">
        <v>683</v>
      </c>
      <c r="AI49" s="8" t="s">
        <v>690</v>
      </c>
      <c r="AJ49" s="8" t="s">
        <v>685</v>
      </c>
      <c r="AK49" s="77" t="s">
        <v>130</v>
      </c>
      <c r="AL49" s="5" t="s">
        <v>695</v>
      </c>
      <c r="AM49" s="78">
        <f>+HLOOKUP($B49,CRCC_DataFile_4_4a!$F$1:$I$11,9,0)</f>
        <v>973053.79423868295</v>
      </c>
      <c r="AN49" s="81" t="e">
        <f>VLOOKUP($B49,QualitativeNotes!N:O,2,FALSE)</f>
        <v>#N/A</v>
      </c>
      <c r="AO49" s="8" t="s">
        <v>683</v>
      </c>
      <c r="AP49" s="8" t="s">
        <v>691</v>
      </c>
      <c r="AQ49" s="8" t="s">
        <v>685</v>
      </c>
      <c r="AR49" s="77" t="s">
        <v>130</v>
      </c>
      <c r="AS49" s="5" t="s">
        <v>695</v>
      </c>
      <c r="AT49" s="78">
        <f>+HLOOKUP($B49,CRCC_DataFile_4_4a!$F$1:$I$11,11,0)</f>
        <v>0</v>
      </c>
      <c r="AU49" s="81" t="e">
        <f>VLOOKUP($B49,QualitativeNotes!U:V,2,FALSE)</f>
        <v>#N/A</v>
      </c>
    </row>
    <row r="50" spans="1:47" ht="75" x14ac:dyDescent="0.25">
      <c r="A50" s="89" t="str">
        <f t="shared" si="0"/>
        <v xml:space="preserve"> </v>
      </c>
      <c r="B50" s="90" t="s">
        <v>205</v>
      </c>
      <c r="C50" s="91" t="s">
        <v>189</v>
      </c>
      <c r="D50" s="91" t="s">
        <v>206</v>
      </c>
      <c r="E50" s="91" t="s">
        <v>131</v>
      </c>
      <c r="F50" s="8" t="s">
        <v>683</v>
      </c>
      <c r="G50" s="8" t="s">
        <v>684</v>
      </c>
      <c r="H50" s="8" t="s">
        <v>685</v>
      </c>
      <c r="I50" s="77" t="s">
        <v>130</v>
      </c>
      <c r="J50" s="5" t="s">
        <v>696</v>
      </c>
      <c r="K50" s="78"/>
      <c r="L50" s="81" t="str">
        <f>VLOOKUP(B50,QualitativeNotes!B:C,2,FALSE)</f>
        <v>N/A</v>
      </c>
      <c r="M50" s="8" t="s">
        <v>683</v>
      </c>
      <c r="N50" s="8" t="s">
        <v>687</v>
      </c>
      <c r="O50" s="8" t="s">
        <v>685</v>
      </c>
      <c r="P50" s="77" t="s">
        <v>130</v>
      </c>
      <c r="Q50" s="5" t="s">
        <v>696</v>
      </c>
      <c r="R50" s="78">
        <f>+HLOOKUP($B50,CRCC_DataFile_4_4a!$F$1:$I$11,2,0)</f>
        <v>6053725000</v>
      </c>
      <c r="S50" s="81" t="str">
        <f>VLOOKUP($B50,QualitativeNotes!B:C,2,FALSE)</f>
        <v>N/A</v>
      </c>
      <c r="T50" s="8" t="s">
        <v>683</v>
      </c>
      <c r="U50" s="8" t="s">
        <v>688</v>
      </c>
      <c r="V50" s="8" t="s">
        <v>685</v>
      </c>
      <c r="W50" s="77" t="s">
        <v>130</v>
      </c>
      <c r="X50" s="5" t="s">
        <v>696</v>
      </c>
      <c r="Y50" s="78">
        <f>+HLOOKUP($B50,CRCC_DataFile_4_4a!$F$1:$I$11,4,0)</f>
        <v>278524858</v>
      </c>
      <c r="Z50" s="81" t="str">
        <f>VLOOKUP($B50,QualitativeNotes!B:C,2,FALSE)</f>
        <v>N/A</v>
      </c>
      <c r="AA50" s="8" t="s">
        <v>683</v>
      </c>
      <c r="AB50" s="8" t="s">
        <v>689</v>
      </c>
      <c r="AC50" s="8" t="s">
        <v>685</v>
      </c>
      <c r="AD50" s="77" t="s">
        <v>130</v>
      </c>
      <c r="AE50" s="5" t="s">
        <v>696</v>
      </c>
      <c r="AF50" s="78">
        <f>+HLOOKUP($B50,CRCC_DataFile_4_4a!$F$1:$I$11,6,0)</f>
        <v>2999770675</v>
      </c>
      <c r="AG50" s="81" t="e">
        <f>VLOOKUP($B50,QualitativeNotes!H:I,2,FALSE)</f>
        <v>#N/A</v>
      </c>
      <c r="AH50" s="8" t="s">
        <v>683</v>
      </c>
      <c r="AI50" s="8" t="s">
        <v>690</v>
      </c>
      <c r="AJ50" s="8" t="s">
        <v>685</v>
      </c>
      <c r="AK50" s="77" t="s">
        <v>130</v>
      </c>
      <c r="AL50" s="5" t="s">
        <v>696</v>
      </c>
      <c r="AM50" s="78">
        <f>+HLOOKUP($B50,CRCC_DataFile_4_4a!$F$1:$I$11,8,0)</f>
        <v>94668753</v>
      </c>
      <c r="AN50" s="81" t="e">
        <f>VLOOKUP($B50,QualitativeNotes!N:O,2,FALSE)</f>
        <v>#N/A</v>
      </c>
      <c r="AO50" s="8" t="s">
        <v>683</v>
      </c>
      <c r="AP50" s="8" t="s">
        <v>691</v>
      </c>
      <c r="AQ50" s="8" t="s">
        <v>685</v>
      </c>
      <c r="AR50" s="77" t="s">
        <v>130</v>
      </c>
      <c r="AS50" s="5" t="s">
        <v>696</v>
      </c>
      <c r="AT50" s="78">
        <f>+HLOOKUP($B50,CRCC_DataFile_4_4a!$F$1:$I$11,10,0)</f>
        <v>0</v>
      </c>
      <c r="AU50" s="81" t="e">
        <f>VLOOKUP($B50,QualitativeNotes!U:V,2,FALSE)</f>
        <v>#N/A</v>
      </c>
    </row>
    <row r="51" spans="1:47" ht="131.25" customHeight="1" x14ac:dyDescent="0.25">
      <c r="A51" s="89" t="str">
        <f t="shared" si="0"/>
        <v xml:space="preserve"> </v>
      </c>
      <c r="B51" s="90" t="s">
        <v>207</v>
      </c>
      <c r="C51" s="91" t="s">
        <v>189</v>
      </c>
      <c r="D51" s="91" t="s">
        <v>208</v>
      </c>
      <c r="E51" s="91" t="s">
        <v>131</v>
      </c>
      <c r="F51" s="8" t="s">
        <v>683</v>
      </c>
      <c r="G51" s="8" t="s">
        <v>684</v>
      </c>
      <c r="H51" s="8" t="s">
        <v>685</v>
      </c>
      <c r="I51" s="77" t="s">
        <v>130</v>
      </c>
      <c r="J51" s="5" t="s">
        <v>695</v>
      </c>
      <c r="K51" s="78"/>
      <c r="L51" s="81" t="str">
        <f>VLOOKUP(B51,QualitativeNotes!B:C,2,FALSE)</f>
        <v>N/A</v>
      </c>
      <c r="M51" s="8" t="s">
        <v>683</v>
      </c>
      <c r="N51" s="8" t="s">
        <v>687</v>
      </c>
      <c r="O51" s="8" t="s">
        <v>685</v>
      </c>
      <c r="P51" s="77" t="s">
        <v>130</v>
      </c>
      <c r="Q51" s="5" t="s">
        <v>695</v>
      </c>
      <c r="R51" s="78">
        <f>+HLOOKUP($B51,CRCC_DataFile_4_4a!$F$1:$I$11,3,0)</f>
        <v>377127755422.33698</v>
      </c>
      <c r="S51" s="81" t="str">
        <f>VLOOKUP($B51,QualitativeNotes!B:C,2,FALSE)</f>
        <v>N/A</v>
      </c>
      <c r="T51" s="8" t="s">
        <v>683</v>
      </c>
      <c r="U51" s="8" t="s">
        <v>688</v>
      </c>
      <c r="V51" s="8" t="s">
        <v>685</v>
      </c>
      <c r="W51" s="77" t="s">
        <v>130</v>
      </c>
      <c r="X51" s="5" t="s">
        <v>695</v>
      </c>
      <c r="Y51" s="78">
        <f>+HLOOKUP($B51,CRCC_DataFile_4_4a!$F$1:$I$11,5,0)</f>
        <v>174577210840.659</v>
      </c>
      <c r="Z51" s="81" t="str">
        <f>VLOOKUP($B51,QualitativeNotes!B:C,2,FALSE)</f>
        <v>N/A</v>
      </c>
      <c r="AA51" s="8" t="s">
        <v>683</v>
      </c>
      <c r="AB51" s="8" t="s">
        <v>689</v>
      </c>
      <c r="AC51" s="8" t="s">
        <v>685</v>
      </c>
      <c r="AD51" s="77" t="s">
        <v>130</v>
      </c>
      <c r="AE51" s="5" t="s">
        <v>695</v>
      </c>
      <c r="AF51" s="78">
        <f>+HLOOKUP($B51,CRCC_DataFile_4_4a!$F$1:$I$11,7,0)</f>
        <v>10757273467.314699</v>
      </c>
      <c r="AG51" s="81" t="e">
        <f>VLOOKUP($B51,QualitativeNotes!H:I,2,FALSE)</f>
        <v>#N/A</v>
      </c>
      <c r="AH51" s="8" t="s">
        <v>683</v>
      </c>
      <c r="AI51" s="8" t="s">
        <v>690</v>
      </c>
      <c r="AJ51" s="8" t="s">
        <v>685</v>
      </c>
      <c r="AK51" s="77" t="s">
        <v>130</v>
      </c>
      <c r="AL51" s="5" t="s">
        <v>695</v>
      </c>
      <c r="AM51" s="78">
        <f>+HLOOKUP($B51,CRCC_DataFile_4_4a!$F$1:$I$11,9,0)</f>
        <v>225975757469.60101</v>
      </c>
      <c r="AN51" s="81" t="e">
        <f>VLOOKUP($B51,QualitativeNotes!N:O,2,FALSE)</f>
        <v>#N/A</v>
      </c>
      <c r="AO51" s="8" t="s">
        <v>683</v>
      </c>
      <c r="AP51" s="8" t="s">
        <v>691</v>
      </c>
      <c r="AQ51" s="8" t="s">
        <v>685</v>
      </c>
      <c r="AR51" s="77" t="s">
        <v>130</v>
      </c>
      <c r="AS51" s="5" t="s">
        <v>695</v>
      </c>
      <c r="AT51" s="78">
        <f>+HLOOKUP($B51,CRCC_DataFile_4_4a!$F$1:$I$11,11,0)</f>
        <v>30391299304.170502</v>
      </c>
      <c r="AU51" s="81" t="e">
        <f>VLOOKUP($B51,QualitativeNotes!U:V,2,FALSE)</f>
        <v>#N/A</v>
      </c>
    </row>
    <row r="52" spans="1:47" ht="116.25" customHeight="1" x14ac:dyDescent="0.25">
      <c r="A52" s="89" t="str">
        <f t="shared" si="0"/>
        <v xml:space="preserve"> </v>
      </c>
      <c r="B52" s="90" t="s">
        <v>207</v>
      </c>
      <c r="C52" s="91" t="s">
        <v>189</v>
      </c>
      <c r="D52" s="91" t="s">
        <v>208</v>
      </c>
      <c r="E52" s="91" t="s">
        <v>131</v>
      </c>
      <c r="F52" s="8" t="s">
        <v>683</v>
      </c>
      <c r="G52" s="8" t="s">
        <v>684</v>
      </c>
      <c r="H52" s="8" t="s">
        <v>685</v>
      </c>
      <c r="I52" s="77" t="s">
        <v>130</v>
      </c>
      <c r="J52" s="5" t="s">
        <v>696</v>
      </c>
      <c r="K52" s="78"/>
      <c r="L52" s="81" t="str">
        <f>VLOOKUP(B52,QualitativeNotes!B:C,2,FALSE)</f>
        <v>N/A</v>
      </c>
      <c r="M52" s="8" t="s">
        <v>683</v>
      </c>
      <c r="N52" s="8" t="s">
        <v>687</v>
      </c>
      <c r="O52" s="8" t="s">
        <v>685</v>
      </c>
      <c r="P52" s="77" t="s">
        <v>130</v>
      </c>
      <c r="Q52" s="5" t="s">
        <v>696</v>
      </c>
      <c r="R52" s="78">
        <f>+HLOOKUP($B52,CRCC_DataFile_4_4a!$F$1:$I$11,2,0)</f>
        <v>646409215000</v>
      </c>
      <c r="S52" s="81" t="str">
        <f>VLOOKUP($B52,QualitativeNotes!B:C,2,FALSE)</f>
        <v>N/A</v>
      </c>
      <c r="T52" s="8" t="s">
        <v>683</v>
      </c>
      <c r="U52" s="8" t="s">
        <v>688</v>
      </c>
      <c r="V52" s="8" t="s">
        <v>685</v>
      </c>
      <c r="W52" s="77" t="s">
        <v>130</v>
      </c>
      <c r="X52" s="5" t="s">
        <v>696</v>
      </c>
      <c r="Y52" s="78">
        <f>+HLOOKUP($B52,CRCC_DataFile_4_4a!$F$1:$I$11,4,0)</f>
        <v>330912543696</v>
      </c>
      <c r="Z52" s="81" t="str">
        <f>VLOOKUP($B52,QualitativeNotes!B:C,2,FALSE)</f>
        <v>N/A</v>
      </c>
      <c r="AA52" s="8" t="s">
        <v>683</v>
      </c>
      <c r="AB52" s="8" t="s">
        <v>689</v>
      </c>
      <c r="AC52" s="8" t="s">
        <v>685</v>
      </c>
      <c r="AD52" s="77" t="s">
        <v>130</v>
      </c>
      <c r="AE52" s="5" t="s">
        <v>696</v>
      </c>
      <c r="AF52" s="78">
        <f>+HLOOKUP($B52,CRCC_DataFile_4_4a!$F$1:$I$11,6,0)</f>
        <v>121158222721.804</v>
      </c>
      <c r="AG52" s="81" t="e">
        <f>VLOOKUP($B52,QualitativeNotes!H:I,2,FALSE)</f>
        <v>#N/A</v>
      </c>
      <c r="AH52" s="8" t="s">
        <v>683</v>
      </c>
      <c r="AI52" s="8" t="s">
        <v>690</v>
      </c>
      <c r="AJ52" s="8" t="s">
        <v>685</v>
      </c>
      <c r="AK52" s="77" t="s">
        <v>130</v>
      </c>
      <c r="AL52" s="5" t="s">
        <v>696</v>
      </c>
      <c r="AM52" s="78">
        <f>+HLOOKUP($B52,CRCC_DataFile_4_4a!$F$1:$I$11,8,0)</f>
        <v>291694024295.91803</v>
      </c>
      <c r="AN52" s="81" t="e">
        <f>VLOOKUP($B52,QualitativeNotes!N:O,2,FALSE)</f>
        <v>#N/A</v>
      </c>
      <c r="AO52" s="8" t="s">
        <v>683</v>
      </c>
      <c r="AP52" s="8" t="s">
        <v>691</v>
      </c>
      <c r="AQ52" s="8" t="s">
        <v>685</v>
      </c>
      <c r="AR52" s="77" t="s">
        <v>130</v>
      </c>
      <c r="AS52" s="5" t="s">
        <v>696</v>
      </c>
      <c r="AT52" s="78">
        <f>+HLOOKUP($B52,CRCC_DataFile_4_4a!$F$1:$I$11,10,0)</f>
        <v>43438386115.143204</v>
      </c>
      <c r="AU52" s="81" t="e">
        <f>VLOOKUP($B52,QualitativeNotes!U:V,2,FALSE)</f>
        <v>#N/A</v>
      </c>
    </row>
    <row r="53" spans="1:47" ht="70.5" customHeight="1" x14ac:dyDescent="0.25">
      <c r="A53" s="89" t="str">
        <f t="shared" si="0"/>
        <v xml:space="preserve"> </v>
      </c>
      <c r="B53" s="90" t="s">
        <v>209</v>
      </c>
      <c r="C53" s="91" t="s">
        <v>189</v>
      </c>
      <c r="D53" s="91" t="s">
        <v>210</v>
      </c>
      <c r="E53" s="91" t="s">
        <v>200</v>
      </c>
      <c r="F53" s="8" t="s">
        <v>683</v>
      </c>
      <c r="G53" s="8" t="s">
        <v>684</v>
      </c>
      <c r="H53" s="8" t="s">
        <v>685</v>
      </c>
      <c r="I53" s="77" t="s">
        <v>130</v>
      </c>
      <c r="J53" s="5"/>
      <c r="K53" s="78">
        <f>+HLOOKUP(B53,CRCC_AggregateDataFile!$E$1:$DV$7,7,0)</f>
        <v>0</v>
      </c>
      <c r="L53" s="81" t="str">
        <f>VLOOKUP(B53,QualitativeNotes!B:C,2,FALSE)</f>
        <v>N/A</v>
      </c>
      <c r="M53" s="8" t="s">
        <v>683</v>
      </c>
      <c r="N53" s="8" t="s">
        <v>687</v>
      </c>
      <c r="O53" s="8" t="s">
        <v>685</v>
      </c>
      <c r="P53" s="77" t="s">
        <v>130</v>
      </c>
      <c r="Q53" s="5"/>
      <c r="R53" s="78">
        <f>+HLOOKUP($B53,CRCC_AggregateDataFile!$E$1:$DV$7,2,0)</f>
        <v>0</v>
      </c>
      <c r="S53" s="81" t="str">
        <f>VLOOKUP($B53,QualitativeNotes!B:C,2,FALSE)</f>
        <v>N/A</v>
      </c>
      <c r="T53" s="8" t="s">
        <v>683</v>
      </c>
      <c r="U53" s="8" t="s">
        <v>688</v>
      </c>
      <c r="V53" s="8" t="s">
        <v>685</v>
      </c>
      <c r="W53" s="77" t="s">
        <v>130</v>
      </c>
      <c r="X53" s="5"/>
      <c r="Y53" s="78">
        <f>+HLOOKUP($B53,CRCC_AggregateDataFile!$E$1:$DV$7,3,0)</f>
        <v>0</v>
      </c>
      <c r="Z53" s="81" t="str">
        <f>VLOOKUP($B53,QualitativeNotes!B:C,2,FALSE)</f>
        <v>N/A</v>
      </c>
      <c r="AA53" s="8" t="s">
        <v>683</v>
      </c>
      <c r="AB53" s="8" t="s">
        <v>689</v>
      </c>
      <c r="AC53" s="8" t="s">
        <v>685</v>
      </c>
      <c r="AD53" s="77" t="s">
        <v>130</v>
      </c>
      <c r="AE53" s="5"/>
      <c r="AF53" s="78">
        <f>+HLOOKUP($B53,CRCC_AggregateDataFile!$E$1:$DV$7,4,0)</f>
        <v>0</v>
      </c>
      <c r="AG53" s="81" t="e">
        <f>VLOOKUP($B53,QualitativeNotes!H:I,2,FALSE)</f>
        <v>#N/A</v>
      </c>
      <c r="AH53" s="8" t="s">
        <v>683</v>
      </c>
      <c r="AI53" s="8" t="s">
        <v>690</v>
      </c>
      <c r="AJ53" s="8" t="s">
        <v>685</v>
      </c>
      <c r="AK53" s="77" t="s">
        <v>130</v>
      </c>
      <c r="AL53" s="5"/>
      <c r="AM53" s="78">
        <f>+HLOOKUP($B53,CRCC_AggregateDataFile!$E$1:$DV$7,5,0)</f>
        <v>0</v>
      </c>
      <c r="AN53" s="81" t="e">
        <f>VLOOKUP($B53,QualitativeNotes!N:O,2,FALSE)</f>
        <v>#N/A</v>
      </c>
      <c r="AO53" s="8" t="s">
        <v>683</v>
      </c>
      <c r="AP53" s="8" t="s">
        <v>691</v>
      </c>
      <c r="AQ53" s="8" t="s">
        <v>685</v>
      </c>
      <c r="AR53" s="77" t="s">
        <v>130</v>
      </c>
      <c r="AS53" s="5"/>
      <c r="AT53" s="78">
        <f>+HLOOKUP($B53,CRCC_AggregateDataFile!$E$1:$DV$7,6,0)</f>
        <v>0</v>
      </c>
      <c r="AU53" s="81" t="e">
        <f>VLOOKUP($B53,QualitativeNotes!U:V,2,FALSE)</f>
        <v>#N/A</v>
      </c>
    </row>
    <row r="54" spans="1:47" ht="45" x14ac:dyDescent="0.25">
      <c r="A54" s="89" t="str">
        <f t="shared" si="0"/>
        <v xml:space="preserve"> </v>
      </c>
      <c r="B54" s="90" t="s">
        <v>211</v>
      </c>
      <c r="C54" s="91" t="s">
        <v>189</v>
      </c>
      <c r="D54" s="91" t="s">
        <v>212</v>
      </c>
      <c r="E54" s="91" t="s">
        <v>131</v>
      </c>
      <c r="F54" s="8" t="s">
        <v>683</v>
      </c>
      <c r="G54" s="8" t="s">
        <v>684</v>
      </c>
      <c r="H54" s="8" t="s">
        <v>685</v>
      </c>
      <c r="I54" s="77" t="s">
        <v>130</v>
      </c>
      <c r="J54" s="5"/>
      <c r="K54" s="78"/>
      <c r="L54" s="81" t="str">
        <f>VLOOKUP(B54,QualitativeNotes!B:C,2,FALSE)</f>
        <v>N/A</v>
      </c>
      <c r="M54" s="8" t="s">
        <v>683</v>
      </c>
      <c r="N54" s="8" t="s">
        <v>687</v>
      </c>
      <c r="O54" s="8" t="s">
        <v>685</v>
      </c>
      <c r="P54" s="77" t="s">
        <v>130</v>
      </c>
      <c r="Q54" s="5"/>
      <c r="R54" s="78"/>
      <c r="S54" s="81" t="str">
        <f>VLOOKUP($B54,QualitativeNotes!B:C,2,FALSE)</f>
        <v>N/A</v>
      </c>
      <c r="T54" s="8" t="s">
        <v>683</v>
      </c>
      <c r="U54" s="8" t="s">
        <v>688</v>
      </c>
      <c r="V54" s="8" t="s">
        <v>685</v>
      </c>
      <c r="W54" s="77" t="s">
        <v>130</v>
      </c>
      <c r="X54" s="5"/>
      <c r="Y54" s="78"/>
      <c r="Z54" s="81" t="str">
        <f>VLOOKUP($B54,QualitativeNotes!B:C,2,FALSE)</f>
        <v>N/A</v>
      </c>
      <c r="AA54" s="8" t="s">
        <v>683</v>
      </c>
      <c r="AB54" s="8" t="s">
        <v>689</v>
      </c>
      <c r="AC54" s="8" t="s">
        <v>685</v>
      </c>
      <c r="AD54" s="77" t="s">
        <v>130</v>
      </c>
      <c r="AE54" s="5"/>
      <c r="AF54" s="78"/>
      <c r="AG54" s="81" t="e">
        <f>VLOOKUP($B54,QualitativeNotes!H:I,2,FALSE)</f>
        <v>#N/A</v>
      </c>
      <c r="AH54" s="8" t="s">
        <v>683</v>
      </c>
      <c r="AI54" s="8" t="s">
        <v>690</v>
      </c>
      <c r="AJ54" s="8" t="s">
        <v>685</v>
      </c>
      <c r="AK54" s="77" t="s">
        <v>130</v>
      </c>
      <c r="AL54" s="5"/>
      <c r="AM54" s="78"/>
      <c r="AN54" s="81" t="e">
        <f>VLOOKUP($B54,QualitativeNotes!N:O,2,FALSE)</f>
        <v>#N/A</v>
      </c>
      <c r="AO54" s="8" t="s">
        <v>683</v>
      </c>
      <c r="AP54" s="8" t="s">
        <v>691</v>
      </c>
      <c r="AQ54" s="8" t="s">
        <v>685</v>
      </c>
      <c r="AR54" s="77" t="s">
        <v>130</v>
      </c>
      <c r="AS54" s="5"/>
      <c r="AT54" s="78"/>
      <c r="AU54" s="81" t="e">
        <f>VLOOKUP($B54,QualitativeNotes!U:V,2,FALSE)</f>
        <v>#N/A</v>
      </c>
    </row>
    <row r="55" spans="1:47" ht="90" x14ac:dyDescent="0.25">
      <c r="A55" s="89" t="str">
        <f t="shared" si="0"/>
        <v xml:space="preserve"> </v>
      </c>
      <c r="B55" s="90" t="s">
        <v>214</v>
      </c>
      <c r="C55" s="91" t="s">
        <v>189</v>
      </c>
      <c r="D55" s="91" t="s">
        <v>215</v>
      </c>
      <c r="E55" s="91" t="s">
        <v>131</v>
      </c>
      <c r="F55" s="8" t="s">
        <v>683</v>
      </c>
      <c r="G55" s="8" t="s">
        <v>684</v>
      </c>
      <c r="H55" s="8" t="s">
        <v>685</v>
      </c>
      <c r="I55" s="77" t="s">
        <v>130</v>
      </c>
      <c r="J55" s="5" t="s">
        <v>695</v>
      </c>
      <c r="K55" s="78"/>
      <c r="L55" s="81" t="str">
        <f>VLOOKUP(B55,QualitativeNotes!B:C,2,FALSE)</f>
        <v>N/A</v>
      </c>
      <c r="M55" s="8" t="s">
        <v>683</v>
      </c>
      <c r="N55" s="8" t="s">
        <v>687</v>
      </c>
      <c r="O55" s="8" t="s">
        <v>685</v>
      </c>
      <c r="P55" s="77" t="s">
        <v>130</v>
      </c>
      <c r="Q55" s="5" t="s">
        <v>695</v>
      </c>
      <c r="R55" s="78">
        <f>+HLOOKUP($B55,CRCC_DataFile_4_4a!$F$1:$I$11,3,0)</f>
        <v>75025104.938271597</v>
      </c>
      <c r="S55" s="81" t="str">
        <f>VLOOKUP($B55,QualitativeNotes!B:C,2,FALSE)</f>
        <v>N/A</v>
      </c>
      <c r="T55" s="8" t="s">
        <v>683</v>
      </c>
      <c r="U55" s="8" t="s">
        <v>688</v>
      </c>
      <c r="V55" s="8" t="s">
        <v>685</v>
      </c>
      <c r="W55" s="77" t="s">
        <v>130</v>
      </c>
      <c r="X55" s="5" t="s">
        <v>695</v>
      </c>
      <c r="Y55" s="78">
        <f>+HLOOKUP($B55,CRCC_DataFile_4_4a!$F$1:$I$11,5,0)</f>
        <v>1571666.0823045301</v>
      </c>
      <c r="Z55" s="81" t="str">
        <f>VLOOKUP($B55,QualitativeNotes!B:C,2,FALSE)</f>
        <v>N/A</v>
      </c>
      <c r="AA55" s="8" t="s">
        <v>683</v>
      </c>
      <c r="AB55" s="8" t="s">
        <v>689</v>
      </c>
      <c r="AC55" s="8" t="s">
        <v>685</v>
      </c>
      <c r="AD55" s="77" t="s">
        <v>130</v>
      </c>
      <c r="AE55" s="5" t="s">
        <v>695</v>
      </c>
      <c r="AF55" s="78">
        <f>+HLOOKUP($B55,CRCC_DataFile_4_4a!$F$1:$I$11,7,0)</f>
        <v>99344177.373572394</v>
      </c>
      <c r="AG55" s="81" t="e">
        <f>VLOOKUP($B55,QualitativeNotes!H:I,2,FALSE)</f>
        <v>#N/A</v>
      </c>
      <c r="AH55" s="8" t="s">
        <v>683</v>
      </c>
      <c r="AI55" s="8" t="s">
        <v>690</v>
      </c>
      <c r="AJ55" s="8" t="s">
        <v>685</v>
      </c>
      <c r="AK55" s="77" t="s">
        <v>130</v>
      </c>
      <c r="AL55" s="5" t="s">
        <v>695</v>
      </c>
      <c r="AM55" s="78">
        <f>+HLOOKUP($B55,CRCC_DataFile_4_4a!$F$1:$I$11,9,0)</f>
        <v>973053.79423868295</v>
      </c>
      <c r="AN55" s="81" t="e">
        <f>VLOOKUP($B55,QualitativeNotes!N:O,2,FALSE)</f>
        <v>#N/A</v>
      </c>
      <c r="AO55" s="8" t="s">
        <v>683</v>
      </c>
      <c r="AP55" s="8" t="s">
        <v>691</v>
      </c>
      <c r="AQ55" s="8" t="s">
        <v>685</v>
      </c>
      <c r="AR55" s="77" t="s">
        <v>130</v>
      </c>
      <c r="AS55" s="5" t="s">
        <v>695</v>
      </c>
      <c r="AT55" s="78">
        <f>+HLOOKUP($B55,CRCC_DataFile_4_4a!$F$1:$I$11,11,0)</f>
        <v>0</v>
      </c>
      <c r="AU55" s="81" t="e">
        <f>VLOOKUP($B55,QualitativeNotes!U:V,2,FALSE)</f>
        <v>#N/A</v>
      </c>
    </row>
    <row r="56" spans="1:47" ht="90" x14ac:dyDescent="0.25">
      <c r="A56" s="89" t="str">
        <f t="shared" si="0"/>
        <v xml:space="preserve"> </v>
      </c>
      <c r="B56" s="90" t="s">
        <v>214</v>
      </c>
      <c r="C56" s="91" t="s">
        <v>189</v>
      </c>
      <c r="D56" s="91" t="s">
        <v>215</v>
      </c>
      <c r="E56" s="91" t="s">
        <v>131</v>
      </c>
      <c r="F56" s="8" t="s">
        <v>683</v>
      </c>
      <c r="G56" s="8" t="s">
        <v>684</v>
      </c>
      <c r="H56" s="8" t="s">
        <v>685</v>
      </c>
      <c r="I56" s="77" t="s">
        <v>130</v>
      </c>
      <c r="J56" s="5" t="s">
        <v>696</v>
      </c>
      <c r="K56" s="78"/>
      <c r="L56" s="81" t="str">
        <f>VLOOKUP(B56,QualitativeNotes!B:C,2,FALSE)</f>
        <v>N/A</v>
      </c>
      <c r="M56" s="8" t="s">
        <v>683</v>
      </c>
      <c r="N56" s="8" t="s">
        <v>687</v>
      </c>
      <c r="O56" s="8" t="s">
        <v>685</v>
      </c>
      <c r="P56" s="77" t="s">
        <v>130</v>
      </c>
      <c r="Q56" s="5" t="s">
        <v>696</v>
      </c>
      <c r="R56" s="78">
        <f>+HLOOKUP($B56,CRCC_DataFile_4_4a!$F$1:$I$11,2,0)</f>
        <v>6053725000</v>
      </c>
      <c r="S56" s="81" t="str">
        <f>VLOOKUP($B56,QualitativeNotes!B:C,2,FALSE)</f>
        <v>N/A</v>
      </c>
      <c r="T56" s="8" t="s">
        <v>683</v>
      </c>
      <c r="U56" s="8" t="s">
        <v>688</v>
      </c>
      <c r="V56" s="8" t="s">
        <v>685</v>
      </c>
      <c r="W56" s="77" t="s">
        <v>130</v>
      </c>
      <c r="X56" s="5" t="s">
        <v>696</v>
      </c>
      <c r="Y56" s="78">
        <f>+HLOOKUP($B56,CRCC_DataFile_4_4a!$F$1:$I$11,4,0)</f>
        <v>278524858</v>
      </c>
      <c r="Z56" s="81" t="str">
        <f>VLOOKUP($B56,QualitativeNotes!B:C,2,FALSE)</f>
        <v>N/A</v>
      </c>
      <c r="AA56" s="8" t="s">
        <v>683</v>
      </c>
      <c r="AB56" s="8" t="s">
        <v>689</v>
      </c>
      <c r="AC56" s="8" t="s">
        <v>685</v>
      </c>
      <c r="AD56" s="77" t="s">
        <v>130</v>
      </c>
      <c r="AE56" s="5" t="s">
        <v>696</v>
      </c>
      <c r="AF56" s="78">
        <f>+HLOOKUP($B56,CRCC_DataFile_4_4a!$F$1:$I$11,6,0)</f>
        <v>5642820107</v>
      </c>
      <c r="AG56" s="81" t="e">
        <f>VLOOKUP($B56,QualitativeNotes!H:I,2,FALSE)</f>
        <v>#N/A</v>
      </c>
      <c r="AH56" s="8" t="s">
        <v>683</v>
      </c>
      <c r="AI56" s="8" t="s">
        <v>690</v>
      </c>
      <c r="AJ56" s="8" t="s">
        <v>685</v>
      </c>
      <c r="AK56" s="77" t="s">
        <v>130</v>
      </c>
      <c r="AL56" s="5" t="s">
        <v>696</v>
      </c>
      <c r="AM56" s="78">
        <f>+HLOOKUP($B56,CRCC_DataFile_4_4a!$F$1:$I$11,8,0)</f>
        <v>94668753</v>
      </c>
      <c r="AN56" s="81" t="e">
        <f>VLOOKUP($B56,QualitativeNotes!N:O,2,FALSE)</f>
        <v>#N/A</v>
      </c>
      <c r="AO56" s="8" t="s">
        <v>683</v>
      </c>
      <c r="AP56" s="8" t="s">
        <v>691</v>
      </c>
      <c r="AQ56" s="8" t="s">
        <v>685</v>
      </c>
      <c r="AR56" s="77" t="s">
        <v>130</v>
      </c>
      <c r="AS56" s="5" t="s">
        <v>696</v>
      </c>
      <c r="AT56" s="78">
        <f>+HLOOKUP($B56,CRCC_DataFile_4_4a!$F$1:$I$11,10,0)</f>
        <v>0</v>
      </c>
      <c r="AU56" s="81" t="e">
        <f>VLOOKUP($B56,QualitativeNotes!U:V,2,FALSE)</f>
        <v>#N/A</v>
      </c>
    </row>
    <row r="57" spans="1:47" ht="45" x14ac:dyDescent="0.25">
      <c r="A57" s="89" t="str">
        <f t="shared" si="0"/>
        <v xml:space="preserve"> </v>
      </c>
      <c r="B57" s="90" t="s">
        <v>217</v>
      </c>
      <c r="C57" s="91" t="s">
        <v>216</v>
      </c>
      <c r="D57" s="91" t="s">
        <v>218</v>
      </c>
      <c r="E57" s="91" t="s">
        <v>71</v>
      </c>
      <c r="F57" s="8" t="s">
        <v>683</v>
      </c>
      <c r="G57" s="8" t="s">
        <v>684</v>
      </c>
      <c r="H57" s="8" t="s">
        <v>685</v>
      </c>
      <c r="I57" s="77" t="s">
        <v>130</v>
      </c>
      <c r="J57" s="5"/>
      <c r="K57" s="78" t="str">
        <f>+HLOOKUP(B57,CRCC_AggregateDataFile!$E$1:$DV$7,7,0)</f>
        <v>https://camaraderiesgo.com/wp-content/uploads/2023/07/Boletin-Informativo-034.pdf</v>
      </c>
      <c r="L57" s="81" t="str">
        <f>VLOOKUP(B57,QualitativeNotes!B:C,2,FALSE)</f>
        <v>N/A</v>
      </c>
      <c r="M57" s="8" t="s">
        <v>683</v>
      </c>
      <c r="N57" s="8" t="s">
        <v>687</v>
      </c>
      <c r="O57" s="8" t="s">
        <v>685</v>
      </c>
      <c r="P57" s="77" t="s">
        <v>130</v>
      </c>
      <c r="Q57" s="5"/>
      <c r="R57" s="78">
        <f>+HLOOKUP($B57,CRCC_AggregateDataFile!$E$1:$DV$7,2,0)</f>
        <v>0</v>
      </c>
      <c r="S57" s="81" t="str">
        <f>VLOOKUP($B57,QualitativeNotes!B:C,2,FALSE)</f>
        <v>N/A</v>
      </c>
      <c r="T57" s="8" t="s">
        <v>683</v>
      </c>
      <c r="U57" s="8" t="s">
        <v>688</v>
      </c>
      <c r="V57" s="8" t="s">
        <v>685</v>
      </c>
      <c r="W57" s="77" t="s">
        <v>130</v>
      </c>
      <c r="X57" s="5"/>
      <c r="Y57" s="78">
        <f>+HLOOKUP($B57,CRCC_AggregateDataFile!$E$1:$DV$7,3,0)</f>
        <v>0</v>
      </c>
      <c r="Z57" s="81" t="str">
        <f>VLOOKUP($B57,QualitativeNotes!B:C,2,FALSE)</f>
        <v>N/A</v>
      </c>
      <c r="AA57" s="8" t="s">
        <v>683</v>
      </c>
      <c r="AB57" s="8" t="s">
        <v>689</v>
      </c>
      <c r="AC57" s="8" t="s">
        <v>685</v>
      </c>
      <c r="AD57" s="77" t="s">
        <v>130</v>
      </c>
      <c r="AE57" s="5"/>
      <c r="AF57" s="78">
        <f>+HLOOKUP($B57,CRCC_AggregateDataFile!$E$1:$DV$7,4,0)</f>
        <v>0</v>
      </c>
      <c r="AG57" s="81" t="e">
        <f>VLOOKUP($B57,QualitativeNotes!H:I,2,FALSE)</f>
        <v>#N/A</v>
      </c>
      <c r="AH57" s="8" t="s">
        <v>683</v>
      </c>
      <c r="AI57" s="8" t="s">
        <v>690</v>
      </c>
      <c r="AJ57" s="8" t="s">
        <v>685</v>
      </c>
      <c r="AK57" s="77" t="s">
        <v>130</v>
      </c>
      <c r="AL57" s="5"/>
      <c r="AM57" s="78">
        <f>+HLOOKUP($B57,CRCC_AggregateDataFile!$E$1:$DV$7,5,0)</f>
        <v>0</v>
      </c>
      <c r="AN57" s="81" t="e">
        <f>VLOOKUP($B57,QualitativeNotes!N:O,2,FALSE)</f>
        <v>#N/A</v>
      </c>
      <c r="AO57" s="8" t="s">
        <v>683</v>
      </c>
      <c r="AP57" s="8" t="s">
        <v>691</v>
      </c>
      <c r="AQ57" s="8" t="s">
        <v>685</v>
      </c>
      <c r="AR57" s="77" t="s">
        <v>130</v>
      </c>
      <c r="AS57" s="5"/>
      <c r="AT57" s="78">
        <f>+HLOOKUP($B57,CRCC_AggregateDataFile!$E$1:$DV$7,6,0)</f>
        <v>0</v>
      </c>
      <c r="AU57" s="81" t="e">
        <f>VLOOKUP($B57,QualitativeNotes!U:V,2,FALSE)</f>
        <v>#N/A</v>
      </c>
    </row>
    <row r="58" spans="1:47" ht="60" x14ac:dyDescent="0.25">
      <c r="A58" s="89" t="str">
        <f t="shared" si="0"/>
        <v xml:space="preserve"> </v>
      </c>
      <c r="B58" s="90" t="s">
        <v>221</v>
      </c>
      <c r="C58" s="91" t="s">
        <v>220</v>
      </c>
      <c r="D58" s="91" t="s">
        <v>220</v>
      </c>
      <c r="E58" s="91" t="s">
        <v>71</v>
      </c>
      <c r="F58" s="8" t="s">
        <v>683</v>
      </c>
      <c r="G58" s="8" t="s">
        <v>684</v>
      </c>
      <c r="H58" s="8" t="s">
        <v>685</v>
      </c>
      <c r="I58" s="77" t="s">
        <v>130</v>
      </c>
      <c r="J58" s="5"/>
      <c r="K58" s="78">
        <f>+HLOOKUP(B58,CRCC_AggregateDataFile!$E$1:$DV$7,7,0)</f>
        <v>0</v>
      </c>
      <c r="L58" s="81" t="str">
        <f>VLOOKUP(B58,QualitativeNotes!B:C,2,FALSE)</f>
        <v>N/A</v>
      </c>
      <c r="M58" s="8" t="s">
        <v>683</v>
      </c>
      <c r="N58" s="8" t="s">
        <v>687</v>
      </c>
      <c r="O58" s="8" t="s">
        <v>685</v>
      </c>
      <c r="P58" s="77" t="s">
        <v>130</v>
      </c>
      <c r="Q58" s="5"/>
      <c r="R58" s="78">
        <f>+HLOOKUP($B58,CRCC_AggregateDataFile!$E$1:$DV$7,2,0)</f>
        <v>0</v>
      </c>
      <c r="S58" s="81" t="str">
        <f>VLOOKUP($B58,QualitativeNotes!B:C,2,FALSE)</f>
        <v>N/A</v>
      </c>
      <c r="T58" s="8" t="s">
        <v>683</v>
      </c>
      <c r="U58" s="8" t="s">
        <v>688</v>
      </c>
      <c r="V58" s="8" t="s">
        <v>685</v>
      </c>
      <c r="W58" s="77" t="s">
        <v>130</v>
      </c>
      <c r="X58" s="5"/>
      <c r="Y58" s="78">
        <f>+HLOOKUP($B58,CRCC_AggregateDataFile!$E$1:$DV$7,3,0)</f>
        <v>0</v>
      </c>
      <c r="Z58" s="81" t="str">
        <f>VLOOKUP($B58,QualitativeNotes!B:C,2,FALSE)</f>
        <v>N/A</v>
      </c>
      <c r="AA58" s="8" t="s">
        <v>683</v>
      </c>
      <c r="AB58" s="8" t="s">
        <v>689</v>
      </c>
      <c r="AC58" s="8" t="s">
        <v>685</v>
      </c>
      <c r="AD58" s="77" t="s">
        <v>130</v>
      </c>
      <c r="AE58" s="5"/>
      <c r="AF58" s="78">
        <f>+HLOOKUP($B58,CRCC_AggregateDataFile!$E$1:$DV$7,4,0)</f>
        <v>0</v>
      </c>
      <c r="AG58" s="81" t="e">
        <f>VLOOKUP($B58,QualitativeNotes!H:I,2,FALSE)</f>
        <v>#N/A</v>
      </c>
      <c r="AH58" s="8" t="s">
        <v>683</v>
      </c>
      <c r="AI58" s="8" t="s">
        <v>690</v>
      </c>
      <c r="AJ58" s="8" t="s">
        <v>685</v>
      </c>
      <c r="AK58" s="77" t="s">
        <v>130</v>
      </c>
      <c r="AL58" s="5"/>
      <c r="AM58" s="78">
        <f>+HLOOKUP($B58,CRCC_AggregateDataFile!$E$1:$DV$7,5,0)</f>
        <v>0</v>
      </c>
      <c r="AN58" s="81" t="e">
        <f>VLOOKUP($B58,QualitativeNotes!N:O,2,FALSE)</f>
        <v>#N/A</v>
      </c>
      <c r="AO58" s="8" t="s">
        <v>683</v>
      </c>
      <c r="AP58" s="8" t="s">
        <v>691</v>
      </c>
      <c r="AQ58" s="8" t="s">
        <v>685</v>
      </c>
      <c r="AR58" s="77" t="s">
        <v>130</v>
      </c>
      <c r="AS58" s="5"/>
      <c r="AT58" s="78">
        <f>+HLOOKUP($B58,CRCC_AggregateDataFile!$E$1:$DV$7,6,0)</f>
        <v>0</v>
      </c>
      <c r="AU58" s="81" t="e">
        <f>VLOOKUP($B58,QualitativeNotes!U:V,2,FALSE)</f>
        <v>#N/A</v>
      </c>
    </row>
    <row r="59" spans="1:47" ht="30" x14ac:dyDescent="0.25">
      <c r="A59" s="89" t="str">
        <f t="shared" si="0"/>
        <v xml:space="preserve"> </v>
      </c>
      <c r="B59" s="90" t="s">
        <v>223</v>
      </c>
      <c r="C59" s="91" t="s">
        <v>222</v>
      </c>
      <c r="D59" s="91" t="s">
        <v>224</v>
      </c>
      <c r="E59" s="91" t="s">
        <v>225</v>
      </c>
      <c r="F59" s="8" t="s">
        <v>683</v>
      </c>
      <c r="G59" s="8" t="s">
        <v>684</v>
      </c>
      <c r="H59" s="8" t="s">
        <v>685</v>
      </c>
      <c r="I59" s="77" t="s">
        <v>130</v>
      </c>
      <c r="J59" s="5"/>
      <c r="K59" s="136">
        <f>+HLOOKUP(B59,CRCC_AggregateDataFile!$E$1:$DV$7,7,0)</f>
        <v>0.995</v>
      </c>
      <c r="L59" s="81" t="str">
        <f>VLOOKUP(B59,QualitativeNotes!B:C,2,FALSE)</f>
        <v>N/A</v>
      </c>
      <c r="M59" s="8" t="s">
        <v>683</v>
      </c>
      <c r="N59" s="8" t="s">
        <v>687</v>
      </c>
      <c r="O59" s="8" t="s">
        <v>685</v>
      </c>
      <c r="P59" s="77" t="s">
        <v>130</v>
      </c>
      <c r="Q59" s="5"/>
      <c r="R59" s="78">
        <f>+HLOOKUP($B59,CRCC_AggregateDataFile!$E$1:$DV$7,2,0)</f>
        <v>0</v>
      </c>
      <c r="S59" s="81" t="str">
        <f>VLOOKUP($B59,QualitativeNotes!B:C,2,FALSE)</f>
        <v>N/A</v>
      </c>
      <c r="T59" s="8" t="s">
        <v>683</v>
      </c>
      <c r="U59" s="8" t="s">
        <v>688</v>
      </c>
      <c r="V59" s="8" t="s">
        <v>685</v>
      </c>
      <c r="W59" s="77" t="s">
        <v>130</v>
      </c>
      <c r="X59" s="5"/>
      <c r="Y59" s="78">
        <f>+HLOOKUP($B59,CRCC_AggregateDataFile!$E$1:$DV$7,3,0)</f>
        <v>0</v>
      </c>
      <c r="Z59" s="81" t="str">
        <f>VLOOKUP($B59,QualitativeNotes!B:C,2,FALSE)</f>
        <v>N/A</v>
      </c>
      <c r="AA59" s="8" t="s">
        <v>683</v>
      </c>
      <c r="AB59" s="8" t="s">
        <v>689</v>
      </c>
      <c r="AC59" s="8" t="s">
        <v>685</v>
      </c>
      <c r="AD59" s="77" t="s">
        <v>130</v>
      </c>
      <c r="AE59" s="5"/>
      <c r="AF59" s="78">
        <f>+HLOOKUP($B59,CRCC_AggregateDataFile!$E$1:$DV$7,4,0)</f>
        <v>0</v>
      </c>
      <c r="AG59" s="81" t="e">
        <f>VLOOKUP($B59,QualitativeNotes!H:I,2,FALSE)</f>
        <v>#N/A</v>
      </c>
      <c r="AH59" s="8" t="s">
        <v>683</v>
      </c>
      <c r="AI59" s="8" t="s">
        <v>690</v>
      </c>
      <c r="AJ59" s="8" t="s">
        <v>685</v>
      </c>
      <c r="AK59" s="77" t="s">
        <v>130</v>
      </c>
      <c r="AL59" s="5"/>
      <c r="AM59" s="78">
        <f>+HLOOKUP($B59,CRCC_AggregateDataFile!$E$1:$DV$7,5,0)</f>
        <v>0</v>
      </c>
      <c r="AN59" s="81" t="e">
        <f>VLOOKUP($B59,QualitativeNotes!N:O,2,FALSE)</f>
        <v>#N/A</v>
      </c>
      <c r="AO59" s="8" t="s">
        <v>683</v>
      </c>
      <c r="AP59" s="8" t="s">
        <v>691</v>
      </c>
      <c r="AQ59" s="8" t="s">
        <v>685</v>
      </c>
      <c r="AR59" s="77" t="s">
        <v>130</v>
      </c>
      <c r="AS59" s="5"/>
      <c r="AT59" s="78">
        <f>+HLOOKUP($B59,CRCC_AggregateDataFile!$E$1:$DV$7,6,0)</f>
        <v>0</v>
      </c>
      <c r="AU59" s="81" t="e">
        <f>VLOOKUP($B59,QualitativeNotes!U:V,2,FALSE)</f>
        <v>#N/A</v>
      </c>
    </row>
    <row r="60" spans="1:47" x14ac:dyDescent="0.25">
      <c r="A60" s="89" t="str">
        <f t="shared" si="0"/>
        <v xml:space="preserve"> </v>
      </c>
      <c r="B60" s="90" t="s">
        <v>226</v>
      </c>
      <c r="C60" s="91" t="s">
        <v>222</v>
      </c>
      <c r="D60" s="91" t="s">
        <v>227</v>
      </c>
      <c r="E60" s="91" t="s">
        <v>71</v>
      </c>
      <c r="F60" s="8" t="s">
        <v>683</v>
      </c>
      <c r="G60" s="8" t="s">
        <v>684</v>
      </c>
      <c r="H60" s="8" t="s">
        <v>685</v>
      </c>
      <c r="I60" s="77" t="s">
        <v>130</v>
      </c>
      <c r="J60" s="5"/>
      <c r="K60" s="78" t="str">
        <f>+HLOOKUP(B60,CRCC_AggregateDataFile!$E$1:$DV$7,7,0)</f>
        <v>SAME AS IM MPOR</v>
      </c>
      <c r="L60" s="81" t="str">
        <f>VLOOKUP(B60,QualitativeNotes!B:C,2,FALSE)</f>
        <v>N/A</v>
      </c>
      <c r="M60" s="8" t="s">
        <v>683</v>
      </c>
      <c r="N60" s="8" t="s">
        <v>687</v>
      </c>
      <c r="O60" s="8" t="s">
        <v>685</v>
      </c>
      <c r="P60" s="77" t="s">
        <v>130</v>
      </c>
      <c r="Q60" s="5"/>
      <c r="R60" s="78">
        <f>+HLOOKUP($B60,CRCC_AggregateDataFile!$E$1:$DV$7,2,0)</f>
        <v>0</v>
      </c>
      <c r="S60" s="81" t="str">
        <f>VLOOKUP($B60,QualitativeNotes!B:C,2,FALSE)</f>
        <v>N/A</v>
      </c>
      <c r="T60" s="8" t="s">
        <v>683</v>
      </c>
      <c r="U60" s="8" t="s">
        <v>688</v>
      </c>
      <c r="V60" s="8" t="s">
        <v>685</v>
      </c>
      <c r="W60" s="77" t="s">
        <v>130</v>
      </c>
      <c r="X60" s="5"/>
      <c r="Y60" s="78">
        <f>+HLOOKUP($B60,CRCC_AggregateDataFile!$E$1:$DV$7,3,0)</f>
        <v>0</v>
      </c>
      <c r="Z60" s="81" t="str">
        <f>VLOOKUP($B60,QualitativeNotes!B:C,2,FALSE)</f>
        <v>N/A</v>
      </c>
      <c r="AA60" s="8" t="s">
        <v>683</v>
      </c>
      <c r="AB60" s="8" t="s">
        <v>689</v>
      </c>
      <c r="AC60" s="8" t="s">
        <v>685</v>
      </c>
      <c r="AD60" s="77" t="s">
        <v>130</v>
      </c>
      <c r="AE60" s="5"/>
      <c r="AF60" s="78">
        <f>+HLOOKUP($B60,CRCC_AggregateDataFile!$E$1:$DV$7,4,0)</f>
        <v>0</v>
      </c>
      <c r="AG60" s="81" t="e">
        <f>VLOOKUP($B60,QualitativeNotes!H:I,2,FALSE)</f>
        <v>#N/A</v>
      </c>
      <c r="AH60" s="8" t="s">
        <v>683</v>
      </c>
      <c r="AI60" s="8" t="s">
        <v>690</v>
      </c>
      <c r="AJ60" s="8" t="s">
        <v>685</v>
      </c>
      <c r="AK60" s="77" t="s">
        <v>130</v>
      </c>
      <c r="AL60" s="5"/>
      <c r="AM60" s="78">
        <f>+HLOOKUP($B60,CRCC_AggregateDataFile!$E$1:$DV$7,5,0)</f>
        <v>0</v>
      </c>
      <c r="AN60" s="81" t="e">
        <f>VLOOKUP($B60,QualitativeNotes!N:O,2,FALSE)</f>
        <v>#N/A</v>
      </c>
      <c r="AO60" s="8" t="s">
        <v>683</v>
      </c>
      <c r="AP60" s="8" t="s">
        <v>691</v>
      </c>
      <c r="AQ60" s="8" t="s">
        <v>685</v>
      </c>
      <c r="AR60" s="77" t="s">
        <v>130</v>
      </c>
      <c r="AS60" s="5"/>
      <c r="AT60" s="78">
        <f>+HLOOKUP($B60,CRCC_AggregateDataFile!$E$1:$DV$7,6,0)</f>
        <v>0</v>
      </c>
      <c r="AU60" s="81" t="e">
        <f>VLOOKUP($B60,QualitativeNotes!U:V,2,FALSE)</f>
        <v>#N/A</v>
      </c>
    </row>
    <row r="61" spans="1:47" x14ac:dyDescent="0.25">
      <c r="A61" s="89" t="str">
        <f t="shared" si="0"/>
        <v xml:space="preserve"> </v>
      </c>
      <c r="B61" s="90" t="s">
        <v>228</v>
      </c>
      <c r="C61" s="91" t="s">
        <v>222</v>
      </c>
      <c r="D61" s="91" t="s">
        <v>697</v>
      </c>
      <c r="E61" s="91" t="s">
        <v>200</v>
      </c>
      <c r="F61" s="8" t="s">
        <v>683</v>
      </c>
      <c r="G61" s="8" t="s">
        <v>684</v>
      </c>
      <c r="H61" s="8" t="s">
        <v>685</v>
      </c>
      <c r="I61" s="77" t="s">
        <v>130</v>
      </c>
      <c r="J61" s="5" t="s">
        <v>698</v>
      </c>
      <c r="K61" s="78" t="str">
        <f>+HLOOKUP(B61,CRCC_AggregateDataFile!$E$1:$DV$7,7,0)</f>
        <v>1 YEAR</v>
      </c>
      <c r="L61" s="81" t="str">
        <f>VLOOKUP(B61,QualitativeNotes!B:C,2,FALSE)</f>
        <v>N/A</v>
      </c>
      <c r="M61" s="8" t="s">
        <v>683</v>
      </c>
      <c r="N61" s="8" t="s">
        <v>687</v>
      </c>
      <c r="O61" s="8" t="s">
        <v>685</v>
      </c>
      <c r="P61" s="77" t="s">
        <v>130</v>
      </c>
      <c r="Q61" s="5" t="s">
        <v>698</v>
      </c>
      <c r="R61" s="78">
        <f>+HLOOKUP($B61,CRCC_AggregateDataFile!$E$1:$DV$7,2,0)</f>
        <v>0</v>
      </c>
      <c r="S61" s="81" t="str">
        <f>VLOOKUP($B61,QualitativeNotes!B:C,2,FALSE)</f>
        <v>N/A</v>
      </c>
      <c r="T61" s="8" t="s">
        <v>683</v>
      </c>
      <c r="U61" s="8" t="s">
        <v>688</v>
      </c>
      <c r="V61" s="8" t="s">
        <v>685</v>
      </c>
      <c r="W61" s="77" t="s">
        <v>130</v>
      </c>
      <c r="X61" s="5" t="s">
        <v>698</v>
      </c>
      <c r="Y61" s="78">
        <f>+HLOOKUP($B61,CRCC_AggregateDataFile!$E$1:$DV$7,3,0)</f>
        <v>0</v>
      </c>
      <c r="Z61" s="81" t="str">
        <f>VLOOKUP($B61,QualitativeNotes!B:C,2,FALSE)</f>
        <v>N/A</v>
      </c>
      <c r="AA61" s="8" t="s">
        <v>683</v>
      </c>
      <c r="AB61" s="8" t="s">
        <v>689</v>
      </c>
      <c r="AC61" s="8" t="s">
        <v>685</v>
      </c>
      <c r="AD61" s="77" t="s">
        <v>130</v>
      </c>
      <c r="AE61" s="5" t="s">
        <v>698</v>
      </c>
      <c r="AF61" s="78">
        <f>+HLOOKUP($B61,CRCC_AggregateDataFile!$E$1:$DV$7,4,0)</f>
        <v>0</v>
      </c>
      <c r="AG61" s="81" t="e">
        <f>VLOOKUP($B61,QualitativeNotes!H:I,2,FALSE)</f>
        <v>#N/A</v>
      </c>
      <c r="AH61" s="8" t="s">
        <v>683</v>
      </c>
      <c r="AI61" s="8" t="s">
        <v>690</v>
      </c>
      <c r="AJ61" s="8" t="s">
        <v>685</v>
      </c>
      <c r="AK61" s="77" t="s">
        <v>130</v>
      </c>
      <c r="AL61" s="5" t="s">
        <v>698</v>
      </c>
      <c r="AM61" s="78">
        <f>+HLOOKUP($B61,CRCC_AggregateDataFile!$E$1:$DV$7,5,0)</f>
        <v>0</v>
      </c>
      <c r="AN61" s="81" t="e">
        <f>VLOOKUP($B61,QualitativeNotes!N:O,2,FALSE)</f>
        <v>#N/A</v>
      </c>
      <c r="AO61" s="8" t="s">
        <v>683</v>
      </c>
      <c r="AP61" s="8" t="s">
        <v>691</v>
      </c>
      <c r="AQ61" s="8" t="s">
        <v>685</v>
      </c>
      <c r="AR61" s="77" t="s">
        <v>130</v>
      </c>
      <c r="AS61" s="5" t="s">
        <v>698</v>
      </c>
      <c r="AT61" s="78">
        <f>+HLOOKUP($B61,CRCC_AggregateDataFile!$E$1:$DV$7,6,0)</f>
        <v>0</v>
      </c>
      <c r="AU61" s="81" t="e">
        <f>VLOOKUP($B61,QualitativeNotes!U:V,2,FALSE)</f>
        <v>#N/A</v>
      </c>
    </row>
    <row r="62" spans="1:47" ht="52.5" customHeight="1" x14ac:dyDescent="0.25">
      <c r="A62" s="89" t="str">
        <f t="shared" si="0"/>
        <v xml:space="preserve"> </v>
      </c>
      <c r="B62" s="90" t="s">
        <v>230</v>
      </c>
      <c r="C62" s="91" t="s">
        <v>222</v>
      </c>
      <c r="D62" s="137" t="s">
        <v>231</v>
      </c>
      <c r="E62" s="91" t="s">
        <v>200</v>
      </c>
      <c r="F62" s="8" t="s">
        <v>683</v>
      </c>
      <c r="G62" s="8" t="s">
        <v>684</v>
      </c>
      <c r="H62" s="8" t="s">
        <v>685</v>
      </c>
      <c r="I62" s="77" t="s">
        <v>130</v>
      </c>
      <c r="J62" s="5"/>
      <c r="K62" s="78">
        <f>+HLOOKUP(B62,CRCC_AggregateDataFile!$E$1:$DV$7,7,0)</f>
        <v>1</v>
      </c>
      <c r="L62" s="81" t="str">
        <f>VLOOKUP(B62,QualitativeNotes!B:C,2,FALSE)</f>
        <v>N/A</v>
      </c>
      <c r="M62" s="8" t="s">
        <v>683</v>
      </c>
      <c r="N62" s="8" t="s">
        <v>687</v>
      </c>
      <c r="O62" s="8" t="s">
        <v>685</v>
      </c>
      <c r="P62" s="77" t="s">
        <v>130</v>
      </c>
      <c r="Q62" s="5"/>
      <c r="R62" s="78">
        <f>+HLOOKUP($B62,CRCC_AggregateDataFile!$E$1:$DV$7,2,0)</f>
        <v>0</v>
      </c>
      <c r="S62" s="81" t="str">
        <f>VLOOKUP($B62,QualitativeNotes!B:C,2,FALSE)</f>
        <v>N/A</v>
      </c>
      <c r="T62" s="8" t="s">
        <v>683</v>
      </c>
      <c r="U62" s="8" t="s">
        <v>688</v>
      </c>
      <c r="V62" s="8" t="s">
        <v>685</v>
      </c>
      <c r="W62" s="77" t="s">
        <v>130</v>
      </c>
      <c r="X62" s="5"/>
      <c r="Y62" s="78">
        <f>+HLOOKUP($B62,CRCC_AggregateDataFile!$E$1:$DV$7,3,0)</f>
        <v>0</v>
      </c>
      <c r="Z62" s="81" t="str">
        <f>VLOOKUP($B62,QualitativeNotes!B:C,2,FALSE)</f>
        <v>N/A</v>
      </c>
      <c r="AA62" s="8" t="s">
        <v>683</v>
      </c>
      <c r="AB62" s="8" t="s">
        <v>689</v>
      </c>
      <c r="AC62" s="8" t="s">
        <v>685</v>
      </c>
      <c r="AD62" s="77" t="s">
        <v>130</v>
      </c>
      <c r="AE62" s="5"/>
      <c r="AF62" s="78">
        <f>+HLOOKUP($B62,CRCC_AggregateDataFile!$E$1:$DV$7,4,0)</f>
        <v>0</v>
      </c>
      <c r="AG62" s="81" t="e">
        <f>VLOOKUP($B62,QualitativeNotes!H:I,2,FALSE)</f>
        <v>#N/A</v>
      </c>
      <c r="AH62" s="8" t="s">
        <v>683</v>
      </c>
      <c r="AI62" s="8" t="s">
        <v>690</v>
      </c>
      <c r="AJ62" s="8" t="s">
        <v>685</v>
      </c>
      <c r="AK62" s="77" t="s">
        <v>130</v>
      </c>
      <c r="AL62" s="5"/>
      <c r="AM62" s="78">
        <f>+HLOOKUP($B62,CRCC_AggregateDataFile!$E$1:$DV$7,5,0)</f>
        <v>0</v>
      </c>
      <c r="AN62" s="81" t="e">
        <f>VLOOKUP($B62,QualitativeNotes!N:O,2,FALSE)</f>
        <v>#N/A</v>
      </c>
      <c r="AO62" s="8" t="s">
        <v>683</v>
      </c>
      <c r="AP62" s="8" t="s">
        <v>691</v>
      </c>
      <c r="AQ62" s="8" t="s">
        <v>685</v>
      </c>
      <c r="AR62" s="77" t="s">
        <v>130</v>
      </c>
      <c r="AS62" s="5"/>
      <c r="AT62" s="78">
        <f>+HLOOKUP($B62,CRCC_AggregateDataFile!$E$1:$DV$7,6,0)</f>
        <v>0</v>
      </c>
      <c r="AU62" s="81" t="e">
        <f>VLOOKUP($B62,QualitativeNotes!U:V,2,FALSE)</f>
        <v>#N/A</v>
      </c>
    </row>
    <row r="63" spans="1:47" ht="45" x14ac:dyDescent="0.25">
      <c r="A63" s="89" t="str">
        <f t="shared" si="0"/>
        <v xml:space="preserve"> </v>
      </c>
      <c r="B63" s="90" t="s">
        <v>234</v>
      </c>
      <c r="C63" s="91" t="s">
        <v>233</v>
      </c>
      <c r="D63" s="91" t="s">
        <v>235</v>
      </c>
      <c r="E63" s="91" t="s">
        <v>131</v>
      </c>
      <c r="F63" s="8" t="s">
        <v>683</v>
      </c>
      <c r="G63" s="8" t="s">
        <v>684</v>
      </c>
      <c r="H63" s="8" t="s">
        <v>685</v>
      </c>
      <c r="I63" s="77" t="s">
        <v>130</v>
      </c>
      <c r="J63" s="5" t="s">
        <v>699</v>
      </c>
      <c r="K63" s="78"/>
      <c r="L63" s="81" t="str">
        <f>VLOOKUP(B63,QualitativeNotes!B:C,2,FALSE)</f>
        <v>N/A</v>
      </c>
      <c r="M63" s="8" t="s">
        <v>683</v>
      </c>
      <c r="N63" s="8" t="s">
        <v>687</v>
      </c>
      <c r="O63" s="8" t="s">
        <v>685</v>
      </c>
      <c r="P63" s="77" t="s">
        <v>130</v>
      </c>
      <c r="Q63" s="5" t="s">
        <v>699</v>
      </c>
      <c r="R63" s="78">
        <f>+HLOOKUP($B63,CRCC_DataFile_6_1!$F$1:$F$17,3,0)</f>
        <v>0</v>
      </c>
      <c r="S63" s="81" t="str">
        <f>VLOOKUP($B63,QualitativeNotes!B:C,2,FALSE)</f>
        <v>N/A</v>
      </c>
      <c r="T63" s="8" t="s">
        <v>683</v>
      </c>
      <c r="U63" s="8" t="s">
        <v>688</v>
      </c>
      <c r="V63" s="8" t="s">
        <v>685</v>
      </c>
      <c r="W63" s="77" t="s">
        <v>130</v>
      </c>
      <c r="X63" s="5" t="s">
        <v>699</v>
      </c>
      <c r="Y63" s="78">
        <f>+HLOOKUP($B63,CRCC_DataFile_6_1!$F$1:$F$17,7,0)</f>
        <v>0</v>
      </c>
      <c r="Z63" s="81" t="str">
        <f>VLOOKUP($B63,QualitativeNotes!B:C,2,FALSE)</f>
        <v>N/A</v>
      </c>
      <c r="AA63" s="8" t="s">
        <v>683</v>
      </c>
      <c r="AB63" s="8" t="s">
        <v>689</v>
      </c>
      <c r="AC63" s="8" t="s">
        <v>685</v>
      </c>
      <c r="AD63" s="77" t="s">
        <v>130</v>
      </c>
      <c r="AE63" s="5" t="s">
        <v>699</v>
      </c>
      <c r="AF63" s="78">
        <f>+HLOOKUP($B63,CRCC_DataFile_6_1!$F$1:$F$17,11,0)</f>
        <v>0</v>
      </c>
      <c r="AG63" s="81" t="e">
        <f>VLOOKUP($B63,QualitativeNotes!H:I,2,FALSE)</f>
        <v>#N/A</v>
      </c>
      <c r="AH63" s="8" t="s">
        <v>683</v>
      </c>
      <c r="AI63" s="8" t="s">
        <v>690</v>
      </c>
      <c r="AJ63" s="8" t="s">
        <v>685</v>
      </c>
      <c r="AK63" s="77" t="s">
        <v>130</v>
      </c>
      <c r="AL63" s="5" t="s">
        <v>699</v>
      </c>
      <c r="AM63" s="78">
        <f>+HLOOKUP($B63,CRCC_DataFile_6_1!$F$1:$F$17,15,0)</f>
        <v>0</v>
      </c>
      <c r="AN63" s="81" t="e">
        <f>VLOOKUP($B63,QualitativeNotes!N:O,2,FALSE)</f>
        <v>#N/A</v>
      </c>
      <c r="AO63" s="8" t="s">
        <v>683</v>
      </c>
      <c r="AP63" s="8" t="s">
        <v>691</v>
      </c>
      <c r="AQ63" s="8" t="s">
        <v>685</v>
      </c>
      <c r="AR63" s="77" t="s">
        <v>130</v>
      </c>
      <c r="AS63" s="5" t="s">
        <v>699</v>
      </c>
      <c r="AT63" s="78">
        <f>+HLOOKUP($B63,CRCC_DataFile_6_1!$F$1:$F$19,19,0)</f>
        <v>0</v>
      </c>
      <c r="AU63" s="81" t="e">
        <f>VLOOKUP($B63,QualitativeNotes!U:V,2,FALSE)</f>
        <v>#N/A</v>
      </c>
    </row>
    <row r="64" spans="1:47" ht="45" x14ac:dyDescent="0.25">
      <c r="A64" s="89" t="str">
        <f t="shared" si="0"/>
        <v xml:space="preserve"> </v>
      </c>
      <c r="B64" s="90" t="s">
        <v>234</v>
      </c>
      <c r="C64" s="91" t="s">
        <v>233</v>
      </c>
      <c r="D64" s="91" t="s">
        <v>235</v>
      </c>
      <c r="E64" s="91" t="s">
        <v>131</v>
      </c>
      <c r="F64" s="8" t="s">
        <v>683</v>
      </c>
      <c r="G64" s="8" t="s">
        <v>684</v>
      </c>
      <c r="H64" s="8" t="s">
        <v>685</v>
      </c>
      <c r="I64" s="77" t="s">
        <v>130</v>
      </c>
      <c r="J64" s="5" t="s">
        <v>700</v>
      </c>
      <c r="K64" s="78"/>
      <c r="L64" s="81" t="str">
        <f>VLOOKUP(B64,QualitativeNotes!B:C,2,FALSE)</f>
        <v>N/A</v>
      </c>
      <c r="M64" s="8" t="s">
        <v>683</v>
      </c>
      <c r="N64" s="8" t="s">
        <v>687</v>
      </c>
      <c r="O64" s="8" t="s">
        <v>685</v>
      </c>
      <c r="P64" s="77" t="s">
        <v>130</v>
      </c>
      <c r="Q64" s="5" t="s">
        <v>700</v>
      </c>
      <c r="R64" s="127">
        <f>+HLOOKUP($B64,CRCC_DataFile_6_1!$F$1:$F$17,4,0)</f>
        <v>838157829754.06995</v>
      </c>
      <c r="S64" s="81" t="str">
        <f>VLOOKUP($B64,QualitativeNotes!B:C,2,FALSE)</f>
        <v>N/A</v>
      </c>
      <c r="T64" s="8" t="s">
        <v>683</v>
      </c>
      <c r="U64" s="8" t="s">
        <v>688</v>
      </c>
      <c r="V64" s="8" t="s">
        <v>685</v>
      </c>
      <c r="W64" s="77" t="s">
        <v>130</v>
      </c>
      <c r="X64" s="5" t="s">
        <v>700</v>
      </c>
      <c r="Y64" s="78">
        <f>+HLOOKUP($B64,CRCC_DataFile_6_1!$F$1:$F$17,8,0)</f>
        <v>145691943370.25</v>
      </c>
      <c r="Z64" s="81" t="str">
        <f>VLOOKUP($B64,QualitativeNotes!B:C,2,FALSE)</f>
        <v>N/A</v>
      </c>
      <c r="AA64" s="8" t="s">
        <v>683</v>
      </c>
      <c r="AB64" s="8" t="s">
        <v>689</v>
      </c>
      <c r="AC64" s="8" t="s">
        <v>685</v>
      </c>
      <c r="AD64" s="77" t="s">
        <v>130</v>
      </c>
      <c r="AE64" s="5" t="s">
        <v>700</v>
      </c>
      <c r="AF64" s="127">
        <f>+HLOOKUP($B64,CRCC_DataFile_6_1!$F$1:$F$17,12,0)</f>
        <v>113697053613.85201</v>
      </c>
      <c r="AG64" s="81" t="e">
        <f>VLOOKUP($B64,QualitativeNotes!H:I,2,FALSE)</f>
        <v>#N/A</v>
      </c>
      <c r="AH64" s="8" t="s">
        <v>683</v>
      </c>
      <c r="AI64" s="8" t="s">
        <v>690</v>
      </c>
      <c r="AJ64" s="8" t="s">
        <v>685</v>
      </c>
      <c r="AK64" s="77" t="s">
        <v>130</v>
      </c>
      <c r="AL64" s="5" t="s">
        <v>700</v>
      </c>
      <c r="AM64" s="78">
        <f>+HLOOKUP($B64,CRCC_DataFile_6_1!$F$1:$F$17,16,0)</f>
        <v>116405902853.03799</v>
      </c>
      <c r="AN64" s="81" t="e">
        <f>VLOOKUP($B64,QualitativeNotes!N:O,2,FALSE)</f>
        <v>#N/A</v>
      </c>
      <c r="AO64" s="8" t="s">
        <v>683</v>
      </c>
      <c r="AP64" s="8" t="s">
        <v>691</v>
      </c>
      <c r="AQ64" s="8" t="s">
        <v>685</v>
      </c>
      <c r="AR64" s="77" t="s">
        <v>130</v>
      </c>
      <c r="AS64" s="5" t="s">
        <v>700</v>
      </c>
      <c r="AT64" s="78">
        <f>+HLOOKUP($B64,CRCC_DataFile_6_1!$F$1:$F$20,20,0)</f>
        <v>0</v>
      </c>
      <c r="AU64" s="81" t="e">
        <f>VLOOKUP($B64,QualitativeNotes!U:V,2,FALSE)</f>
        <v>#N/A</v>
      </c>
    </row>
    <row r="65" spans="1:47" ht="45" x14ac:dyDescent="0.25">
      <c r="A65" s="89" t="str">
        <f t="shared" si="0"/>
        <v xml:space="preserve"> </v>
      </c>
      <c r="B65" s="90" t="s">
        <v>234</v>
      </c>
      <c r="C65" s="91" t="s">
        <v>233</v>
      </c>
      <c r="D65" s="91" t="s">
        <v>235</v>
      </c>
      <c r="E65" s="91" t="s">
        <v>131</v>
      </c>
      <c r="F65" s="8" t="s">
        <v>683</v>
      </c>
      <c r="G65" s="8" t="s">
        <v>684</v>
      </c>
      <c r="H65" s="8" t="s">
        <v>685</v>
      </c>
      <c r="I65" s="77" t="s">
        <v>130</v>
      </c>
      <c r="J65" s="5" t="s">
        <v>701</v>
      </c>
      <c r="K65" s="78"/>
      <c r="L65" s="81" t="str">
        <f>VLOOKUP(B65,QualitativeNotes!B:C,2,FALSE)</f>
        <v>N/A</v>
      </c>
      <c r="M65" s="8" t="s">
        <v>683</v>
      </c>
      <c r="N65" s="8" t="s">
        <v>687</v>
      </c>
      <c r="O65" s="8" t="s">
        <v>685</v>
      </c>
      <c r="P65" s="77" t="s">
        <v>130</v>
      </c>
      <c r="Q65" s="5" t="s">
        <v>701</v>
      </c>
      <c r="R65" s="127">
        <f>+HLOOKUP($B65,CRCC_DataFile_6_1!$F$1:$F$17,2,0)</f>
        <v>2317816297254.98</v>
      </c>
      <c r="S65" s="81" t="str">
        <f>VLOOKUP($B65,QualitativeNotes!B:C,2,FALSE)</f>
        <v>N/A</v>
      </c>
      <c r="T65" s="8" t="s">
        <v>683</v>
      </c>
      <c r="U65" s="8" t="s">
        <v>688</v>
      </c>
      <c r="V65" s="8" t="s">
        <v>685</v>
      </c>
      <c r="W65" s="77" t="s">
        <v>130</v>
      </c>
      <c r="X65" s="5" t="s">
        <v>701</v>
      </c>
      <c r="Y65" s="78">
        <f>+HLOOKUP($B65,CRCC_DataFile_6_1!$F$1:$F$17,6,0)</f>
        <v>2072821101764.6699</v>
      </c>
      <c r="Z65" s="81" t="str">
        <f>VLOOKUP($B65,QualitativeNotes!B:C,2,FALSE)</f>
        <v>N/A</v>
      </c>
      <c r="AA65" s="8" t="s">
        <v>683</v>
      </c>
      <c r="AB65" s="8" t="s">
        <v>689</v>
      </c>
      <c r="AC65" s="8" t="s">
        <v>685</v>
      </c>
      <c r="AD65" s="77" t="s">
        <v>130</v>
      </c>
      <c r="AE65" s="5" t="s">
        <v>701</v>
      </c>
      <c r="AF65" s="127">
        <f>+HLOOKUP($B65,CRCC_DataFile_6_1!$F$1:$F$17,10,0)</f>
        <v>8422529901.6300001</v>
      </c>
      <c r="AG65" s="81" t="e">
        <f>VLOOKUP($B65,QualitativeNotes!H:I,2,FALSE)</f>
        <v>#N/A</v>
      </c>
      <c r="AH65" s="8" t="s">
        <v>683</v>
      </c>
      <c r="AI65" s="8" t="s">
        <v>690</v>
      </c>
      <c r="AJ65" s="8" t="s">
        <v>685</v>
      </c>
      <c r="AK65" s="77" t="s">
        <v>130</v>
      </c>
      <c r="AL65" s="5" t="s">
        <v>701</v>
      </c>
      <c r="AM65" s="127">
        <f>+HLOOKUP($B65,CRCC_DataFile_6_1!$F$1:$F$17,14,0)</f>
        <v>451055386698.83698</v>
      </c>
      <c r="AN65" s="81" t="e">
        <f>VLOOKUP($B65,QualitativeNotes!N:O,2,FALSE)</f>
        <v>#N/A</v>
      </c>
      <c r="AO65" s="8" t="s">
        <v>683</v>
      </c>
      <c r="AP65" s="8" t="s">
        <v>691</v>
      </c>
      <c r="AQ65" s="8" t="s">
        <v>685</v>
      </c>
      <c r="AR65" s="77" t="s">
        <v>130</v>
      </c>
      <c r="AS65" s="5" t="s">
        <v>701</v>
      </c>
      <c r="AT65" s="127">
        <f>+HLOOKUP($B65,CRCC_DataFile_6_1!$F$1:$F$18,18,0)</f>
        <v>70248912497.929993</v>
      </c>
      <c r="AU65" s="81" t="e">
        <f>VLOOKUP($B65,QualitativeNotes!U:V,2,FALSE)</f>
        <v>#N/A</v>
      </c>
    </row>
    <row r="66" spans="1:47" ht="45" x14ac:dyDescent="0.25">
      <c r="A66" s="89" t="str">
        <f t="shared" si="0"/>
        <v xml:space="preserve"> </v>
      </c>
      <c r="B66" s="90" t="s">
        <v>234</v>
      </c>
      <c r="C66" s="91" t="s">
        <v>233</v>
      </c>
      <c r="D66" s="91" t="s">
        <v>235</v>
      </c>
      <c r="E66" s="91" t="s">
        <v>131</v>
      </c>
      <c r="F66" s="8" t="s">
        <v>683</v>
      </c>
      <c r="G66" s="8" t="s">
        <v>684</v>
      </c>
      <c r="H66" s="8" t="s">
        <v>685</v>
      </c>
      <c r="I66" s="77" t="s">
        <v>130</v>
      </c>
      <c r="J66" s="5" t="s">
        <v>702</v>
      </c>
      <c r="K66" s="78"/>
      <c r="L66" s="81" t="str">
        <f>VLOOKUP(B66,QualitativeNotes!B:C,2,FALSE)</f>
        <v>N/A</v>
      </c>
      <c r="M66" s="8" t="s">
        <v>683</v>
      </c>
      <c r="N66" s="8" t="s">
        <v>687</v>
      </c>
      <c r="O66" s="8" t="s">
        <v>685</v>
      </c>
      <c r="P66" s="77" t="s">
        <v>130</v>
      </c>
      <c r="Q66" s="5" t="s">
        <v>702</v>
      </c>
      <c r="R66" s="127">
        <f>+HLOOKUP($B66,CRCC_DataFile_6_1!$F$1:$F$17,5,0)</f>
        <v>3155974127009.0498</v>
      </c>
      <c r="S66" s="81" t="str">
        <f>VLOOKUP($B66,QualitativeNotes!B:C,2,FALSE)</f>
        <v>N/A</v>
      </c>
      <c r="T66" s="8" t="s">
        <v>683</v>
      </c>
      <c r="U66" s="8" t="s">
        <v>688</v>
      </c>
      <c r="V66" s="8" t="s">
        <v>685</v>
      </c>
      <c r="W66" s="77" t="s">
        <v>130</v>
      </c>
      <c r="X66" s="5" t="s">
        <v>702</v>
      </c>
      <c r="Y66" s="127">
        <f>+HLOOKUP($B66,CRCC_DataFile_6_1!$F$1:$F$17,9,0)</f>
        <v>2218513045134.9199</v>
      </c>
      <c r="Z66" s="81" t="str">
        <f>VLOOKUP($B66,QualitativeNotes!B:C,2,FALSE)</f>
        <v>N/A</v>
      </c>
      <c r="AA66" s="8" t="s">
        <v>683</v>
      </c>
      <c r="AB66" s="8" t="s">
        <v>689</v>
      </c>
      <c r="AC66" s="8" t="s">
        <v>685</v>
      </c>
      <c r="AD66" s="77" t="s">
        <v>130</v>
      </c>
      <c r="AE66" s="5" t="s">
        <v>702</v>
      </c>
      <c r="AF66" s="127">
        <f>+HLOOKUP($B66,CRCC_DataFile_6_1!$F$1:$F$17,13,0)</f>
        <v>122119583515.48199</v>
      </c>
      <c r="AG66" s="81" t="e">
        <f>VLOOKUP($B66,QualitativeNotes!H:I,2,FALSE)</f>
        <v>#N/A</v>
      </c>
      <c r="AH66" s="8" t="s">
        <v>683</v>
      </c>
      <c r="AI66" s="8" t="s">
        <v>690</v>
      </c>
      <c r="AJ66" s="8" t="s">
        <v>685</v>
      </c>
      <c r="AK66" s="77" t="s">
        <v>130</v>
      </c>
      <c r="AL66" s="5" t="s">
        <v>702</v>
      </c>
      <c r="AM66" s="127">
        <f>+HLOOKUP($B66,CRCC_DataFile_6_1!$F$1:$F$17,17,0)</f>
        <v>567461289551.875</v>
      </c>
      <c r="AN66" s="81" t="e">
        <f>VLOOKUP($B66,QualitativeNotes!N:O,2,FALSE)</f>
        <v>#N/A</v>
      </c>
      <c r="AO66" s="8" t="s">
        <v>683</v>
      </c>
      <c r="AP66" s="8" t="s">
        <v>691</v>
      </c>
      <c r="AQ66" s="8" t="s">
        <v>685</v>
      </c>
      <c r="AR66" s="77" t="s">
        <v>130</v>
      </c>
      <c r="AS66" s="5" t="s">
        <v>702</v>
      </c>
      <c r="AT66" s="127">
        <f>+HLOOKUP($B66,CRCC_DataFile_6_1!$F$1:$F$21,21,0)</f>
        <v>70248912497.929993</v>
      </c>
      <c r="AU66" s="81" t="e">
        <f>VLOOKUP($B66,QualitativeNotes!U:V,2,FALSE)</f>
        <v>#N/A</v>
      </c>
    </row>
    <row r="67" spans="1:47" ht="45" x14ac:dyDescent="0.25">
      <c r="A67" s="89" t="str">
        <f t="shared" si="0"/>
        <v xml:space="preserve"> </v>
      </c>
      <c r="B67" s="90" t="s">
        <v>239</v>
      </c>
      <c r="C67" s="91" t="s">
        <v>238</v>
      </c>
      <c r="D67" s="91" t="s">
        <v>240</v>
      </c>
      <c r="E67" s="91" t="s">
        <v>131</v>
      </c>
      <c r="F67" s="8" t="s">
        <v>683</v>
      </c>
      <c r="G67" s="8" t="s">
        <v>684</v>
      </c>
      <c r="H67" s="8" t="s">
        <v>685</v>
      </c>
      <c r="I67" s="77" t="s">
        <v>130</v>
      </c>
      <c r="J67" s="5" t="s">
        <v>703</v>
      </c>
      <c r="K67" s="78"/>
      <c r="L67" s="81" t="str">
        <f>VLOOKUP(B67,QualitativeNotes!B:C,2,FALSE)</f>
        <v>N/A</v>
      </c>
      <c r="M67" s="8" t="s">
        <v>683</v>
      </c>
      <c r="N67" s="8" t="s">
        <v>687</v>
      </c>
      <c r="O67" s="8" t="s">
        <v>685</v>
      </c>
      <c r="P67" s="77" t="s">
        <v>130</v>
      </c>
      <c r="Q67" s="5" t="s">
        <v>703</v>
      </c>
      <c r="R67" s="78">
        <f>+HLOOKUP($B67,CRCC_DataFile_6_2!$F$1:$T$25,2,0)</f>
        <v>169885150822</v>
      </c>
      <c r="S67" s="81" t="str">
        <f>VLOOKUP($B67,QualitativeNotes!B:C,2,FALSE)</f>
        <v>N/A</v>
      </c>
      <c r="T67" s="8" t="s">
        <v>683</v>
      </c>
      <c r="U67" s="8" t="s">
        <v>688</v>
      </c>
      <c r="V67" s="8" t="s">
        <v>685</v>
      </c>
      <c r="W67" s="77" t="s">
        <v>130</v>
      </c>
      <c r="X67" s="5" t="s">
        <v>703</v>
      </c>
      <c r="Y67" s="78">
        <f>+HLOOKUP($B67,CRCC_DataFile_6_2!$F$1:$T$25,8,0)</f>
        <v>51300898680</v>
      </c>
      <c r="Z67" s="81" t="str">
        <f>VLOOKUP($B67,QualitativeNotes!B:C,2,FALSE)</f>
        <v>N/A</v>
      </c>
      <c r="AA67" s="8" t="s">
        <v>683</v>
      </c>
      <c r="AB67" s="8" t="s">
        <v>689</v>
      </c>
      <c r="AC67" s="8" t="s">
        <v>685</v>
      </c>
      <c r="AD67" s="77" t="s">
        <v>130</v>
      </c>
      <c r="AE67" s="5" t="s">
        <v>703</v>
      </c>
      <c r="AF67" s="78">
        <f>+HLOOKUP($B67,CRCC_DataFile_6_2!$F$1:$T$25,14,0)</f>
        <v>6759481745</v>
      </c>
      <c r="AG67" s="81" t="e">
        <f>VLOOKUP($B67,QualitativeNotes!H:I,2,FALSE)</f>
        <v>#N/A</v>
      </c>
      <c r="AH67" s="8" t="s">
        <v>683</v>
      </c>
      <c r="AI67" s="8" t="s">
        <v>690</v>
      </c>
      <c r="AJ67" s="8" t="s">
        <v>685</v>
      </c>
      <c r="AK67" s="77" t="s">
        <v>130</v>
      </c>
      <c r="AL67" s="5" t="s">
        <v>703</v>
      </c>
      <c r="AM67" s="78">
        <f>+HLOOKUP($B67,CRCC_DataFile_6_2!$F$1:$T$25,20,0)</f>
        <v>99549743000</v>
      </c>
      <c r="AN67" s="81" t="e">
        <f>VLOOKUP($B67,QualitativeNotes!N:O,2,FALSE)</f>
        <v>#N/A</v>
      </c>
      <c r="AO67" s="8" t="s">
        <v>683</v>
      </c>
      <c r="AP67" s="8" t="s">
        <v>691</v>
      </c>
      <c r="AQ67" s="8" t="s">
        <v>685</v>
      </c>
      <c r="AR67" s="77" t="s">
        <v>130</v>
      </c>
      <c r="AS67" s="5" t="s">
        <v>703</v>
      </c>
      <c r="AT67" s="78">
        <f>+HLOOKUP($B67,CRCC_DataFile_6_2!$F$1:$T$25,20,0)</f>
        <v>99549743000</v>
      </c>
      <c r="AU67" s="81" t="e">
        <f>VLOOKUP($B67,QualitativeNotes!U:V,2,FALSE)</f>
        <v>#N/A</v>
      </c>
    </row>
    <row r="68" spans="1:47" ht="45" x14ac:dyDescent="0.25">
      <c r="A68" s="89" t="str">
        <f t="shared" ref="A68:A131" si="1">+A67</f>
        <v xml:space="preserve"> </v>
      </c>
      <c r="B68" s="90" t="s">
        <v>239</v>
      </c>
      <c r="C68" s="91" t="s">
        <v>238</v>
      </c>
      <c r="D68" s="91" t="s">
        <v>240</v>
      </c>
      <c r="E68" s="91" t="s">
        <v>131</v>
      </c>
      <c r="F68" s="8" t="s">
        <v>683</v>
      </c>
      <c r="G68" s="8" t="s">
        <v>684</v>
      </c>
      <c r="H68" s="8" t="s">
        <v>685</v>
      </c>
      <c r="I68" s="77" t="s">
        <v>130</v>
      </c>
      <c r="J68" s="5" t="s">
        <v>704</v>
      </c>
      <c r="K68" s="78"/>
      <c r="L68" s="81" t="str">
        <f>VLOOKUP(B68,QualitativeNotes!B:C,2,FALSE)</f>
        <v>N/A</v>
      </c>
      <c r="M68" s="8" t="s">
        <v>683</v>
      </c>
      <c r="N68" s="8" t="s">
        <v>687</v>
      </c>
      <c r="O68" s="8" t="s">
        <v>685</v>
      </c>
      <c r="P68" s="77" t="s">
        <v>130</v>
      </c>
      <c r="Q68" s="5" t="s">
        <v>704</v>
      </c>
      <c r="R68" s="78">
        <f>+HLOOKUP($B68,CRCC_DataFile_6_2!$F$1:$T$25,3,0)</f>
        <v>169885150822</v>
      </c>
      <c r="S68" s="81" t="str">
        <f>VLOOKUP($B68,QualitativeNotes!B:C,2,FALSE)</f>
        <v>N/A</v>
      </c>
      <c r="T68" s="8" t="s">
        <v>683</v>
      </c>
      <c r="U68" s="8" t="s">
        <v>688</v>
      </c>
      <c r="V68" s="8" t="s">
        <v>685</v>
      </c>
      <c r="W68" s="77" t="s">
        <v>130</v>
      </c>
      <c r="X68" s="5" t="s">
        <v>704</v>
      </c>
      <c r="Y68" s="78">
        <f>+HLOOKUP($B68,CRCC_DataFile_6_2!$F$1:$T$25,9,0)</f>
        <v>51300898680</v>
      </c>
      <c r="Z68" s="81" t="str">
        <f>VLOOKUP($B68,QualitativeNotes!B:C,2,FALSE)</f>
        <v>N/A</v>
      </c>
      <c r="AA68" s="8" t="s">
        <v>683</v>
      </c>
      <c r="AB68" s="8" t="s">
        <v>689</v>
      </c>
      <c r="AC68" s="8" t="s">
        <v>685</v>
      </c>
      <c r="AD68" s="77" t="s">
        <v>130</v>
      </c>
      <c r="AE68" s="5" t="s">
        <v>704</v>
      </c>
      <c r="AF68" s="78">
        <f>+HLOOKUP($B68,CRCC_DataFile_6_2!$F$1:$T$25,15,0)</f>
        <v>6759481745</v>
      </c>
      <c r="AG68" s="81" t="e">
        <f>VLOOKUP($B68,QualitativeNotes!H:I,2,FALSE)</f>
        <v>#N/A</v>
      </c>
      <c r="AH68" s="8" t="s">
        <v>683</v>
      </c>
      <c r="AI68" s="8" t="s">
        <v>690</v>
      </c>
      <c r="AJ68" s="8" t="s">
        <v>685</v>
      </c>
      <c r="AK68" s="77" t="s">
        <v>130</v>
      </c>
      <c r="AL68" s="5" t="s">
        <v>704</v>
      </c>
      <c r="AM68" s="78">
        <f>+HLOOKUP($B68,CRCC_DataFile_6_2!$F$1:$T$25,21,0)</f>
        <v>99549743000</v>
      </c>
      <c r="AN68" s="81" t="e">
        <f>VLOOKUP($B68,QualitativeNotes!N:O,2,FALSE)</f>
        <v>#N/A</v>
      </c>
      <c r="AO68" s="8" t="s">
        <v>683</v>
      </c>
      <c r="AP68" s="8" t="s">
        <v>691</v>
      </c>
      <c r="AQ68" s="8" t="s">
        <v>685</v>
      </c>
      <c r="AR68" s="77" t="s">
        <v>130</v>
      </c>
      <c r="AS68" s="5" t="s">
        <v>704</v>
      </c>
      <c r="AT68" s="78">
        <f>+HLOOKUP($B68,CRCC_DataFile_6_2!$F$1:$T$25,21,0)</f>
        <v>99549743000</v>
      </c>
      <c r="AU68" s="81" t="e">
        <f>VLOOKUP($B68,QualitativeNotes!U:V,2,FALSE)</f>
        <v>#N/A</v>
      </c>
    </row>
    <row r="69" spans="1:47" ht="45" x14ac:dyDescent="0.25">
      <c r="A69" s="89" t="str">
        <f t="shared" si="1"/>
        <v xml:space="preserve"> </v>
      </c>
      <c r="B69" s="90" t="s">
        <v>239</v>
      </c>
      <c r="C69" s="91" t="s">
        <v>238</v>
      </c>
      <c r="D69" s="91" t="s">
        <v>240</v>
      </c>
      <c r="E69" s="91" t="s">
        <v>131</v>
      </c>
      <c r="F69" s="8" t="s">
        <v>683</v>
      </c>
      <c r="G69" s="8" t="s">
        <v>684</v>
      </c>
      <c r="H69" s="8" t="s">
        <v>685</v>
      </c>
      <c r="I69" s="77" t="s">
        <v>130</v>
      </c>
      <c r="J69" s="5" t="s">
        <v>705</v>
      </c>
      <c r="K69" s="78"/>
      <c r="L69" s="81" t="str">
        <f>VLOOKUP(B69,QualitativeNotes!B:C,2,FALSE)</f>
        <v>N/A</v>
      </c>
      <c r="M69" s="8" t="s">
        <v>683</v>
      </c>
      <c r="N69" s="8" t="s">
        <v>687</v>
      </c>
      <c r="O69" s="8" t="s">
        <v>685</v>
      </c>
      <c r="P69" s="77" t="s">
        <v>130</v>
      </c>
      <c r="Q69" s="5" t="s">
        <v>705</v>
      </c>
      <c r="R69" s="78">
        <f>+HLOOKUP($B69,CRCC_DataFile_6_2!$F$1:$T$25,4,0)</f>
        <v>84963937000</v>
      </c>
      <c r="S69" s="81" t="str">
        <f>VLOOKUP($B69,QualitativeNotes!B:C,2,FALSE)</f>
        <v>N/A</v>
      </c>
      <c r="T69" s="8" t="s">
        <v>683</v>
      </c>
      <c r="U69" s="8" t="s">
        <v>688</v>
      </c>
      <c r="V69" s="8" t="s">
        <v>685</v>
      </c>
      <c r="W69" s="77" t="s">
        <v>130</v>
      </c>
      <c r="X69" s="5" t="s">
        <v>705</v>
      </c>
      <c r="Y69" s="78">
        <f>+HLOOKUP($B69,CRCC_DataFile_6_2!$F$1:$T$25,10,0)</f>
        <v>27618095187</v>
      </c>
      <c r="Z69" s="81" t="str">
        <f>VLOOKUP($B69,QualitativeNotes!B:C,2,FALSE)</f>
        <v>N/A</v>
      </c>
      <c r="AA69" s="8" t="s">
        <v>683</v>
      </c>
      <c r="AB69" s="8" t="s">
        <v>689</v>
      </c>
      <c r="AC69" s="8" t="s">
        <v>685</v>
      </c>
      <c r="AD69" s="77" t="s">
        <v>130</v>
      </c>
      <c r="AE69" s="5" t="s">
        <v>705</v>
      </c>
      <c r="AF69" s="78">
        <f>+HLOOKUP($B69,CRCC_DataFile_6_2!$F$1:$T$25,16,0)</f>
        <v>32567914304</v>
      </c>
      <c r="AG69" s="81" t="e">
        <f>VLOOKUP($B69,QualitativeNotes!H:I,2,FALSE)</f>
        <v>#N/A</v>
      </c>
      <c r="AH69" s="8" t="s">
        <v>683</v>
      </c>
      <c r="AI69" s="8" t="s">
        <v>690</v>
      </c>
      <c r="AJ69" s="8" t="s">
        <v>685</v>
      </c>
      <c r="AK69" s="77" t="s">
        <v>130</v>
      </c>
      <c r="AL69" s="5" t="s">
        <v>705</v>
      </c>
      <c r="AM69" s="78">
        <f>+HLOOKUP($B69,CRCC_DataFile_6_2!$F$1:$T$25,22,0)</f>
        <v>0</v>
      </c>
      <c r="AN69" s="81" t="e">
        <f>VLOOKUP($B69,QualitativeNotes!N:O,2,FALSE)</f>
        <v>#N/A</v>
      </c>
      <c r="AO69" s="8" t="s">
        <v>683</v>
      </c>
      <c r="AP69" s="8" t="s">
        <v>691</v>
      </c>
      <c r="AQ69" s="8" t="s">
        <v>685</v>
      </c>
      <c r="AR69" s="77" t="s">
        <v>130</v>
      </c>
      <c r="AS69" s="5" t="s">
        <v>705</v>
      </c>
      <c r="AT69" s="78">
        <f>+HLOOKUP($B69,CRCC_DataFile_6_2!$F$1:$T$25,22,0)</f>
        <v>0</v>
      </c>
      <c r="AU69" s="81" t="e">
        <f>VLOOKUP($B69,QualitativeNotes!U:V,2,FALSE)</f>
        <v>#N/A</v>
      </c>
    </row>
    <row r="70" spans="1:47" ht="45" x14ac:dyDescent="0.25">
      <c r="A70" s="89" t="str">
        <f t="shared" si="1"/>
        <v xml:space="preserve"> </v>
      </c>
      <c r="B70" s="90" t="s">
        <v>239</v>
      </c>
      <c r="C70" s="91" t="s">
        <v>238</v>
      </c>
      <c r="D70" s="91" t="s">
        <v>240</v>
      </c>
      <c r="E70" s="91" t="s">
        <v>131</v>
      </c>
      <c r="F70" s="8" t="s">
        <v>683</v>
      </c>
      <c r="G70" s="8" t="s">
        <v>684</v>
      </c>
      <c r="H70" s="8" t="s">
        <v>685</v>
      </c>
      <c r="I70" s="77" t="s">
        <v>130</v>
      </c>
      <c r="J70" s="5" t="s">
        <v>706</v>
      </c>
      <c r="K70" s="78"/>
      <c r="L70" s="81" t="str">
        <f>VLOOKUP(B70,QualitativeNotes!B:C,2,FALSE)</f>
        <v>N/A</v>
      </c>
      <c r="M70" s="8" t="s">
        <v>683</v>
      </c>
      <c r="N70" s="8" t="s">
        <v>687</v>
      </c>
      <c r="O70" s="8" t="s">
        <v>685</v>
      </c>
      <c r="P70" s="77" t="s">
        <v>130</v>
      </c>
      <c r="Q70" s="5" t="s">
        <v>706</v>
      </c>
      <c r="R70" s="78">
        <f>+HLOOKUP($B70,CRCC_DataFile_6_2!$F$1:$T$25,5,0)</f>
        <v>84963937000</v>
      </c>
      <c r="S70" s="81" t="str">
        <f>VLOOKUP($B70,QualitativeNotes!B:C,2,FALSE)</f>
        <v>N/A</v>
      </c>
      <c r="T70" s="8" t="s">
        <v>683</v>
      </c>
      <c r="U70" s="8" t="s">
        <v>688</v>
      </c>
      <c r="V70" s="8" t="s">
        <v>685</v>
      </c>
      <c r="W70" s="77" t="s">
        <v>130</v>
      </c>
      <c r="X70" s="5" t="s">
        <v>706</v>
      </c>
      <c r="Y70" s="78">
        <f>+HLOOKUP($B70,CRCC_DataFile_6_2!$F$1:$T$25,11,0)</f>
        <v>27618095187</v>
      </c>
      <c r="Z70" s="81" t="str">
        <f>VLOOKUP($B70,QualitativeNotes!B:C,2,FALSE)</f>
        <v>N/A</v>
      </c>
      <c r="AA70" s="8" t="s">
        <v>683</v>
      </c>
      <c r="AB70" s="8" t="s">
        <v>689</v>
      </c>
      <c r="AC70" s="8" t="s">
        <v>685</v>
      </c>
      <c r="AD70" s="77" t="s">
        <v>130</v>
      </c>
      <c r="AE70" s="5" t="s">
        <v>706</v>
      </c>
      <c r="AF70" s="78">
        <f>+HLOOKUP($B70,CRCC_DataFile_6_2!$F$1:$T$25,17,0)</f>
        <v>32567914304</v>
      </c>
      <c r="AG70" s="81" t="e">
        <f>VLOOKUP($B70,QualitativeNotes!H:I,2,FALSE)</f>
        <v>#N/A</v>
      </c>
      <c r="AH70" s="8" t="s">
        <v>683</v>
      </c>
      <c r="AI70" s="8" t="s">
        <v>690</v>
      </c>
      <c r="AJ70" s="8" t="s">
        <v>685</v>
      </c>
      <c r="AK70" s="77" t="s">
        <v>130</v>
      </c>
      <c r="AL70" s="5" t="s">
        <v>706</v>
      </c>
      <c r="AM70" s="78">
        <f>+HLOOKUP($B70,CRCC_DataFile_6_2!$F$1:$T$25,23,0)</f>
        <v>0</v>
      </c>
      <c r="AN70" s="81" t="e">
        <f>VLOOKUP($B70,QualitativeNotes!N:O,2,FALSE)</f>
        <v>#N/A</v>
      </c>
      <c r="AO70" s="8" t="s">
        <v>683</v>
      </c>
      <c r="AP70" s="8" t="s">
        <v>691</v>
      </c>
      <c r="AQ70" s="8" t="s">
        <v>685</v>
      </c>
      <c r="AR70" s="77" t="s">
        <v>130</v>
      </c>
      <c r="AS70" s="5" t="s">
        <v>706</v>
      </c>
      <c r="AT70" s="78">
        <f>+HLOOKUP($B70,CRCC_DataFile_6_2!$F$1:$T$25,23,0)</f>
        <v>0</v>
      </c>
      <c r="AU70" s="81" t="e">
        <f>VLOOKUP($B70,QualitativeNotes!U:V,2,FALSE)</f>
        <v>#N/A</v>
      </c>
    </row>
    <row r="71" spans="1:47" ht="45" x14ac:dyDescent="0.25">
      <c r="A71" s="89" t="str">
        <f t="shared" si="1"/>
        <v xml:space="preserve"> </v>
      </c>
      <c r="B71" s="90" t="s">
        <v>239</v>
      </c>
      <c r="C71" s="91" t="s">
        <v>238</v>
      </c>
      <c r="D71" s="91" t="s">
        <v>240</v>
      </c>
      <c r="E71" s="91" t="s">
        <v>131</v>
      </c>
      <c r="F71" s="8" t="s">
        <v>683</v>
      </c>
      <c r="G71" s="8" t="s">
        <v>684</v>
      </c>
      <c r="H71" s="8" t="s">
        <v>685</v>
      </c>
      <c r="I71" s="77" t="s">
        <v>130</v>
      </c>
      <c r="J71" s="5" t="s">
        <v>707</v>
      </c>
      <c r="K71" s="78"/>
      <c r="L71" s="81" t="str">
        <f>VLOOKUP(B71,QualitativeNotes!B:C,2,FALSE)</f>
        <v>N/A</v>
      </c>
      <c r="M71" s="8" t="s">
        <v>683</v>
      </c>
      <c r="N71" s="8" t="s">
        <v>687</v>
      </c>
      <c r="O71" s="8" t="s">
        <v>685</v>
      </c>
      <c r="P71" s="77" t="s">
        <v>130</v>
      </c>
      <c r="Q71" s="5" t="s">
        <v>707</v>
      </c>
      <c r="R71" s="78">
        <f>+HLOOKUP($B71,CRCC_DataFile_6_2!$F$1:$T$25,6,0)</f>
        <v>0</v>
      </c>
      <c r="S71" s="81" t="str">
        <f>VLOOKUP($B71,QualitativeNotes!B:C,2,FALSE)</f>
        <v>N/A</v>
      </c>
      <c r="T71" s="8" t="s">
        <v>683</v>
      </c>
      <c r="U71" s="8" t="s">
        <v>688</v>
      </c>
      <c r="V71" s="8" t="s">
        <v>685</v>
      </c>
      <c r="W71" s="77" t="s">
        <v>130</v>
      </c>
      <c r="X71" s="5" t="s">
        <v>707</v>
      </c>
      <c r="Y71" s="78">
        <f>+HLOOKUP($B71,CRCC_DataFile_6_2!$F$1:$T$25,12,0)</f>
        <v>0</v>
      </c>
      <c r="Z71" s="81" t="str">
        <f>VLOOKUP($B71,QualitativeNotes!B:C,2,FALSE)</f>
        <v>N/A</v>
      </c>
      <c r="AA71" s="8" t="s">
        <v>683</v>
      </c>
      <c r="AB71" s="8" t="s">
        <v>689</v>
      </c>
      <c r="AC71" s="8" t="s">
        <v>685</v>
      </c>
      <c r="AD71" s="77" t="s">
        <v>130</v>
      </c>
      <c r="AE71" s="5" t="s">
        <v>707</v>
      </c>
      <c r="AF71" s="78">
        <f>+HLOOKUP($B71,CRCC_DataFile_6_2!$F$1:$T$25,18,0)</f>
        <v>0</v>
      </c>
      <c r="AG71" s="81" t="e">
        <f>VLOOKUP($B71,QualitativeNotes!H:I,2,FALSE)</f>
        <v>#N/A</v>
      </c>
      <c r="AH71" s="8" t="s">
        <v>683</v>
      </c>
      <c r="AI71" s="8" t="s">
        <v>690</v>
      </c>
      <c r="AJ71" s="8" t="s">
        <v>685</v>
      </c>
      <c r="AK71" s="77" t="s">
        <v>130</v>
      </c>
      <c r="AL71" s="5" t="s">
        <v>707</v>
      </c>
      <c r="AM71" s="78">
        <f>+HLOOKUP($B71,CRCC_DataFile_6_2!$F$1:$T$25,24,0)</f>
        <v>0</v>
      </c>
      <c r="AN71" s="81" t="e">
        <f>VLOOKUP($B71,QualitativeNotes!N:O,2,FALSE)</f>
        <v>#N/A</v>
      </c>
      <c r="AO71" s="8" t="s">
        <v>683</v>
      </c>
      <c r="AP71" s="8" t="s">
        <v>691</v>
      </c>
      <c r="AQ71" s="8" t="s">
        <v>685</v>
      </c>
      <c r="AR71" s="77" t="s">
        <v>130</v>
      </c>
      <c r="AS71" s="5" t="s">
        <v>707</v>
      </c>
      <c r="AT71" s="78">
        <f>+HLOOKUP($B71,CRCC_DataFile_6_2!$F$1:$T$25,24,0)</f>
        <v>0</v>
      </c>
      <c r="AU71" s="81" t="e">
        <f>VLOOKUP($B71,QualitativeNotes!U:V,2,FALSE)</f>
        <v>#N/A</v>
      </c>
    </row>
    <row r="72" spans="1:47" ht="45" x14ac:dyDescent="0.25">
      <c r="A72" s="89" t="str">
        <f t="shared" si="1"/>
        <v xml:space="preserve"> </v>
      </c>
      <c r="B72" s="90" t="s">
        <v>239</v>
      </c>
      <c r="C72" s="91" t="s">
        <v>238</v>
      </c>
      <c r="D72" s="91" t="s">
        <v>240</v>
      </c>
      <c r="E72" s="91" t="s">
        <v>131</v>
      </c>
      <c r="F72" s="8" t="s">
        <v>683</v>
      </c>
      <c r="G72" s="8" t="s">
        <v>684</v>
      </c>
      <c r="H72" s="8" t="s">
        <v>685</v>
      </c>
      <c r="I72" s="77" t="s">
        <v>130</v>
      </c>
      <c r="J72" s="5" t="s">
        <v>708</v>
      </c>
      <c r="K72" s="78"/>
      <c r="L72" s="81" t="str">
        <f>VLOOKUP(B72,QualitativeNotes!B:C,2,FALSE)</f>
        <v>N/A</v>
      </c>
      <c r="M72" s="8" t="s">
        <v>683</v>
      </c>
      <c r="N72" s="8" t="s">
        <v>687</v>
      </c>
      <c r="O72" s="8" t="s">
        <v>685</v>
      </c>
      <c r="P72" s="77" t="s">
        <v>130</v>
      </c>
      <c r="Q72" s="5" t="s">
        <v>708</v>
      </c>
      <c r="R72" s="78">
        <f>+HLOOKUP($B72,CRCC_DataFile_6_2!$F$1:$T$25,7,0)</f>
        <v>0</v>
      </c>
      <c r="S72" s="81" t="str">
        <f>VLOOKUP($B72,QualitativeNotes!B:C,2,FALSE)</f>
        <v>N/A</v>
      </c>
      <c r="T72" s="8" t="s">
        <v>683</v>
      </c>
      <c r="U72" s="8" t="s">
        <v>688</v>
      </c>
      <c r="V72" s="8" t="s">
        <v>685</v>
      </c>
      <c r="W72" s="77" t="s">
        <v>130</v>
      </c>
      <c r="X72" s="5" t="s">
        <v>708</v>
      </c>
      <c r="Y72" s="78">
        <f>+HLOOKUP($B72,CRCC_DataFile_6_2!$F$1:$T$25,13,0)</f>
        <v>0</v>
      </c>
      <c r="Z72" s="81" t="str">
        <f>VLOOKUP($B72,QualitativeNotes!B:C,2,FALSE)</f>
        <v>N/A</v>
      </c>
      <c r="AA72" s="8" t="s">
        <v>683</v>
      </c>
      <c r="AB72" s="8" t="s">
        <v>689</v>
      </c>
      <c r="AC72" s="8" t="s">
        <v>685</v>
      </c>
      <c r="AD72" s="77" t="s">
        <v>130</v>
      </c>
      <c r="AE72" s="5" t="s">
        <v>708</v>
      </c>
      <c r="AF72" s="78">
        <f>+HLOOKUP($B72,CRCC_DataFile_6_2!$F$1:$T$25,19,0)</f>
        <v>0</v>
      </c>
      <c r="AG72" s="81" t="e">
        <f>VLOOKUP($B72,QualitativeNotes!H:I,2,FALSE)</f>
        <v>#N/A</v>
      </c>
      <c r="AH72" s="8" t="s">
        <v>683</v>
      </c>
      <c r="AI72" s="8" t="s">
        <v>690</v>
      </c>
      <c r="AJ72" s="8" t="s">
        <v>685</v>
      </c>
      <c r="AK72" s="77" t="s">
        <v>130</v>
      </c>
      <c r="AL72" s="5" t="s">
        <v>708</v>
      </c>
      <c r="AM72" s="78">
        <f>+HLOOKUP($B72,CRCC_DataFile_6_2!$F$1:$T$25,25,0)</f>
        <v>0</v>
      </c>
      <c r="AN72" s="81" t="e">
        <f>VLOOKUP($B72,QualitativeNotes!N:O,2,FALSE)</f>
        <v>#N/A</v>
      </c>
      <c r="AO72" s="8" t="s">
        <v>683</v>
      </c>
      <c r="AP72" s="8" t="s">
        <v>691</v>
      </c>
      <c r="AQ72" s="8" t="s">
        <v>685</v>
      </c>
      <c r="AR72" s="77" t="s">
        <v>130</v>
      </c>
      <c r="AS72" s="5" t="s">
        <v>708</v>
      </c>
      <c r="AT72" s="78">
        <f>+HLOOKUP($B72,CRCC_DataFile_6_2!$F$1:$T$25,25,0)</f>
        <v>0</v>
      </c>
      <c r="AU72" s="81" t="e">
        <f>VLOOKUP($B72,QualitativeNotes!U:V,2,FALSE)</f>
        <v>#N/A</v>
      </c>
    </row>
    <row r="73" spans="1:47" ht="30" x14ac:dyDescent="0.25">
      <c r="A73" s="89" t="str">
        <f t="shared" si="1"/>
        <v xml:space="preserve"> </v>
      </c>
      <c r="B73" s="90" t="s">
        <v>243</v>
      </c>
      <c r="C73" s="91" t="s">
        <v>238</v>
      </c>
      <c r="D73" s="91" t="s">
        <v>244</v>
      </c>
      <c r="E73" s="91" t="s">
        <v>131</v>
      </c>
      <c r="F73" s="8" t="s">
        <v>683</v>
      </c>
      <c r="G73" s="8" t="s">
        <v>684</v>
      </c>
      <c r="H73" s="8" t="s">
        <v>685</v>
      </c>
      <c r="I73" s="77" t="s">
        <v>130</v>
      </c>
      <c r="J73" s="5" t="s">
        <v>703</v>
      </c>
      <c r="K73" s="78"/>
      <c r="L73" s="81" t="str">
        <f>VLOOKUP(B73,QualitativeNotes!B:C,2,FALSE)</f>
        <v>N/A</v>
      </c>
      <c r="M73" s="8" t="s">
        <v>683</v>
      </c>
      <c r="N73" s="8" t="s">
        <v>687</v>
      </c>
      <c r="O73" s="8" t="s">
        <v>685</v>
      </c>
      <c r="P73" s="77" t="s">
        <v>130</v>
      </c>
      <c r="Q73" s="5" t="s">
        <v>703</v>
      </c>
      <c r="R73" s="78">
        <f>+HLOOKUP($B73,CRCC_DataFile_6_2!$F$1:$T$25,2,0)</f>
        <v>0</v>
      </c>
      <c r="S73" s="81" t="str">
        <f>VLOOKUP($B73,QualitativeNotes!B:C,2,FALSE)</f>
        <v>N/A</v>
      </c>
      <c r="T73" s="8" t="s">
        <v>683</v>
      </c>
      <c r="U73" s="8" t="s">
        <v>688</v>
      </c>
      <c r="V73" s="8" t="s">
        <v>685</v>
      </c>
      <c r="W73" s="77" t="s">
        <v>130</v>
      </c>
      <c r="X73" s="5" t="s">
        <v>703</v>
      </c>
      <c r="Y73" s="78">
        <f>+HLOOKUP($B73,CRCC_DataFile_6_2!$F$1:$T$25,8,0)</f>
        <v>0</v>
      </c>
      <c r="Z73" s="81" t="str">
        <f>VLOOKUP($B73,QualitativeNotes!B:C,2,FALSE)</f>
        <v>N/A</v>
      </c>
      <c r="AA73" s="8" t="s">
        <v>683</v>
      </c>
      <c r="AB73" s="8" t="s">
        <v>689</v>
      </c>
      <c r="AC73" s="8" t="s">
        <v>685</v>
      </c>
      <c r="AD73" s="77" t="s">
        <v>130</v>
      </c>
      <c r="AE73" s="5" t="s">
        <v>703</v>
      </c>
      <c r="AF73" s="78">
        <f>+HLOOKUP($B73,CRCC_DataFile_6_2!$F$1:$T$25,14,0)</f>
        <v>0</v>
      </c>
      <c r="AG73" s="81" t="e">
        <f>VLOOKUP($B73,QualitativeNotes!H:I,2,FALSE)</f>
        <v>#N/A</v>
      </c>
      <c r="AH73" s="8" t="s">
        <v>683</v>
      </c>
      <c r="AI73" s="8" t="s">
        <v>690</v>
      </c>
      <c r="AJ73" s="8" t="s">
        <v>685</v>
      </c>
      <c r="AK73" s="77" t="s">
        <v>130</v>
      </c>
      <c r="AL73" s="5" t="s">
        <v>703</v>
      </c>
      <c r="AM73" s="78">
        <f>+HLOOKUP($B73,CRCC_DataFile_6_2!$F$1:$T$25,20,0)</f>
        <v>0</v>
      </c>
      <c r="AN73" s="81" t="e">
        <f>VLOOKUP($B73,QualitativeNotes!N:O,2,FALSE)</f>
        <v>#N/A</v>
      </c>
      <c r="AO73" s="8" t="s">
        <v>683</v>
      </c>
      <c r="AP73" s="8" t="s">
        <v>691</v>
      </c>
      <c r="AQ73" s="8" t="s">
        <v>685</v>
      </c>
      <c r="AR73" s="77" t="s">
        <v>130</v>
      </c>
      <c r="AS73" s="5" t="s">
        <v>703</v>
      </c>
      <c r="AT73" s="78">
        <f>+HLOOKUP($B73,CRCC_DataFile_6_2!$F$1:$T$25,20,0)</f>
        <v>0</v>
      </c>
      <c r="AU73" s="81" t="e">
        <f>VLOOKUP($B73,QualitativeNotes!U:V,2,FALSE)</f>
        <v>#N/A</v>
      </c>
    </row>
    <row r="74" spans="1:47" ht="30" x14ac:dyDescent="0.25">
      <c r="A74" s="89" t="str">
        <f t="shared" si="1"/>
        <v xml:space="preserve"> </v>
      </c>
      <c r="B74" s="90" t="s">
        <v>243</v>
      </c>
      <c r="C74" s="91" t="s">
        <v>238</v>
      </c>
      <c r="D74" s="91" t="s">
        <v>244</v>
      </c>
      <c r="E74" s="91" t="s">
        <v>131</v>
      </c>
      <c r="F74" s="8" t="s">
        <v>683</v>
      </c>
      <c r="G74" s="8" t="s">
        <v>684</v>
      </c>
      <c r="H74" s="8" t="s">
        <v>685</v>
      </c>
      <c r="I74" s="77" t="s">
        <v>130</v>
      </c>
      <c r="J74" s="5" t="s">
        <v>704</v>
      </c>
      <c r="K74" s="78"/>
      <c r="L74" s="81" t="str">
        <f>VLOOKUP(B74,QualitativeNotes!B:C,2,FALSE)</f>
        <v>N/A</v>
      </c>
      <c r="M74" s="8" t="s">
        <v>683</v>
      </c>
      <c r="N74" s="8" t="s">
        <v>687</v>
      </c>
      <c r="O74" s="8" t="s">
        <v>685</v>
      </c>
      <c r="P74" s="77" t="s">
        <v>130</v>
      </c>
      <c r="Q74" s="5" t="s">
        <v>704</v>
      </c>
      <c r="R74" s="78">
        <f>+HLOOKUP($B74,CRCC_DataFile_6_2!$F$1:$T$25,3,0)</f>
        <v>0</v>
      </c>
      <c r="S74" s="81" t="str">
        <f>VLOOKUP($B74,QualitativeNotes!B:C,2,FALSE)</f>
        <v>N/A</v>
      </c>
      <c r="T74" s="8" t="s">
        <v>683</v>
      </c>
      <c r="U74" s="8" t="s">
        <v>688</v>
      </c>
      <c r="V74" s="8" t="s">
        <v>685</v>
      </c>
      <c r="W74" s="77" t="s">
        <v>130</v>
      </c>
      <c r="X74" s="5" t="s">
        <v>704</v>
      </c>
      <c r="Y74" s="78">
        <f>+HLOOKUP($B74,CRCC_DataFile_6_2!$F$1:$T$25,9,0)</f>
        <v>0</v>
      </c>
      <c r="Z74" s="81" t="str">
        <f>VLOOKUP($B74,QualitativeNotes!B:C,2,FALSE)</f>
        <v>N/A</v>
      </c>
      <c r="AA74" s="8" t="s">
        <v>683</v>
      </c>
      <c r="AB74" s="8" t="s">
        <v>689</v>
      </c>
      <c r="AC74" s="8" t="s">
        <v>685</v>
      </c>
      <c r="AD74" s="77" t="s">
        <v>130</v>
      </c>
      <c r="AE74" s="5" t="s">
        <v>704</v>
      </c>
      <c r="AF74" s="78">
        <f>+HLOOKUP($B74,CRCC_DataFile_6_2!$F$1:$T$25,15,0)</f>
        <v>0</v>
      </c>
      <c r="AG74" s="81" t="e">
        <f>VLOOKUP($B74,QualitativeNotes!H:I,2,FALSE)</f>
        <v>#N/A</v>
      </c>
      <c r="AH74" s="8" t="s">
        <v>683</v>
      </c>
      <c r="AI74" s="8" t="s">
        <v>690</v>
      </c>
      <c r="AJ74" s="8" t="s">
        <v>685</v>
      </c>
      <c r="AK74" s="77" t="s">
        <v>130</v>
      </c>
      <c r="AL74" s="5" t="s">
        <v>704</v>
      </c>
      <c r="AM74" s="78">
        <f>+HLOOKUP($B74,CRCC_DataFile_6_2!$F$1:$T$25,21,0)</f>
        <v>0</v>
      </c>
      <c r="AN74" s="81" t="e">
        <f>VLOOKUP($B74,QualitativeNotes!N:O,2,FALSE)</f>
        <v>#N/A</v>
      </c>
      <c r="AO74" s="8" t="s">
        <v>683</v>
      </c>
      <c r="AP74" s="8" t="s">
        <v>691</v>
      </c>
      <c r="AQ74" s="8" t="s">
        <v>685</v>
      </c>
      <c r="AR74" s="77" t="s">
        <v>130</v>
      </c>
      <c r="AS74" s="5" t="s">
        <v>704</v>
      </c>
      <c r="AT74" s="78">
        <f>+HLOOKUP($B74,CRCC_DataFile_6_2!$F$1:$T$25,21,0)</f>
        <v>0</v>
      </c>
      <c r="AU74" s="81" t="e">
        <f>VLOOKUP($B74,QualitativeNotes!U:V,2,FALSE)</f>
        <v>#N/A</v>
      </c>
    </row>
    <row r="75" spans="1:47" ht="30" x14ac:dyDescent="0.25">
      <c r="A75" s="89" t="str">
        <f t="shared" si="1"/>
        <v xml:space="preserve"> </v>
      </c>
      <c r="B75" s="90" t="s">
        <v>243</v>
      </c>
      <c r="C75" s="91" t="s">
        <v>238</v>
      </c>
      <c r="D75" s="91" t="s">
        <v>244</v>
      </c>
      <c r="E75" s="91" t="s">
        <v>131</v>
      </c>
      <c r="F75" s="8" t="s">
        <v>683</v>
      </c>
      <c r="G75" s="8" t="s">
        <v>684</v>
      </c>
      <c r="H75" s="8" t="s">
        <v>685</v>
      </c>
      <c r="I75" s="77" t="s">
        <v>130</v>
      </c>
      <c r="J75" s="5" t="s">
        <v>705</v>
      </c>
      <c r="K75" s="78"/>
      <c r="L75" s="81" t="str">
        <f>VLOOKUP(B75,QualitativeNotes!B:C,2,FALSE)</f>
        <v>N/A</v>
      </c>
      <c r="M75" s="8" t="s">
        <v>683</v>
      </c>
      <c r="N75" s="8" t="s">
        <v>687</v>
      </c>
      <c r="O75" s="8" t="s">
        <v>685</v>
      </c>
      <c r="P75" s="77" t="s">
        <v>130</v>
      </c>
      <c r="Q75" s="5" t="s">
        <v>705</v>
      </c>
      <c r="R75" s="78">
        <f>+HLOOKUP($B75,CRCC_DataFile_6_2!$F$1:$T$25,4,0)</f>
        <v>0</v>
      </c>
      <c r="S75" s="81" t="str">
        <f>VLOOKUP($B75,QualitativeNotes!B:C,2,FALSE)</f>
        <v>N/A</v>
      </c>
      <c r="T75" s="8" t="s">
        <v>683</v>
      </c>
      <c r="U75" s="8" t="s">
        <v>688</v>
      </c>
      <c r="V75" s="8" t="s">
        <v>685</v>
      </c>
      <c r="W75" s="77" t="s">
        <v>130</v>
      </c>
      <c r="X75" s="5" t="s">
        <v>705</v>
      </c>
      <c r="Y75" s="78">
        <f>+HLOOKUP($B75,CRCC_DataFile_6_2!$F$1:$T$25,10,0)</f>
        <v>0</v>
      </c>
      <c r="Z75" s="81" t="str">
        <f>VLOOKUP($B75,QualitativeNotes!B:C,2,FALSE)</f>
        <v>N/A</v>
      </c>
      <c r="AA75" s="8" t="s">
        <v>683</v>
      </c>
      <c r="AB75" s="8" t="s">
        <v>689</v>
      </c>
      <c r="AC75" s="8" t="s">
        <v>685</v>
      </c>
      <c r="AD75" s="77" t="s">
        <v>130</v>
      </c>
      <c r="AE75" s="5" t="s">
        <v>705</v>
      </c>
      <c r="AF75" s="78">
        <f>+HLOOKUP($B75,CRCC_DataFile_6_2!$F$1:$T$25,16,0)</f>
        <v>0</v>
      </c>
      <c r="AG75" s="81" t="e">
        <f>VLOOKUP($B75,QualitativeNotes!H:I,2,FALSE)</f>
        <v>#N/A</v>
      </c>
      <c r="AH75" s="8" t="s">
        <v>683</v>
      </c>
      <c r="AI75" s="8" t="s">
        <v>690</v>
      </c>
      <c r="AJ75" s="8" t="s">
        <v>685</v>
      </c>
      <c r="AK75" s="77" t="s">
        <v>130</v>
      </c>
      <c r="AL75" s="5" t="s">
        <v>705</v>
      </c>
      <c r="AM75" s="78">
        <f>+HLOOKUP($B75,CRCC_DataFile_6_2!$F$1:$T$25,22,0)</f>
        <v>0</v>
      </c>
      <c r="AN75" s="81" t="e">
        <f>VLOOKUP($B75,QualitativeNotes!N:O,2,FALSE)</f>
        <v>#N/A</v>
      </c>
      <c r="AO75" s="8" t="s">
        <v>683</v>
      </c>
      <c r="AP75" s="8" t="s">
        <v>691</v>
      </c>
      <c r="AQ75" s="8" t="s">
        <v>685</v>
      </c>
      <c r="AR75" s="77" t="s">
        <v>130</v>
      </c>
      <c r="AS75" s="5" t="s">
        <v>705</v>
      </c>
      <c r="AT75" s="78">
        <f>+HLOOKUP($B75,CRCC_DataFile_6_2!$F$1:$T$25,22,0)</f>
        <v>0</v>
      </c>
      <c r="AU75" s="81" t="e">
        <f>VLOOKUP($B75,QualitativeNotes!U:V,2,FALSE)</f>
        <v>#N/A</v>
      </c>
    </row>
    <row r="76" spans="1:47" ht="30" x14ac:dyDescent="0.25">
      <c r="A76" s="89" t="str">
        <f t="shared" si="1"/>
        <v xml:space="preserve"> </v>
      </c>
      <c r="B76" s="90" t="s">
        <v>243</v>
      </c>
      <c r="C76" s="91" t="s">
        <v>238</v>
      </c>
      <c r="D76" s="91" t="s">
        <v>244</v>
      </c>
      <c r="E76" s="91" t="s">
        <v>131</v>
      </c>
      <c r="F76" s="8" t="s">
        <v>683</v>
      </c>
      <c r="G76" s="8" t="s">
        <v>684</v>
      </c>
      <c r="H76" s="8" t="s">
        <v>685</v>
      </c>
      <c r="I76" s="77" t="s">
        <v>130</v>
      </c>
      <c r="J76" s="5" t="s">
        <v>706</v>
      </c>
      <c r="K76" s="78"/>
      <c r="L76" s="81" t="str">
        <f>VLOOKUP(B76,QualitativeNotes!B:C,2,FALSE)</f>
        <v>N/A</v>
      </c>
      <c r="M76" s="8" t="s">
        <v>683</v>
      </c>
      <c r="N76" s="8" t="s">
        <v>687</v>
      </c>
      <c r="O76" s="8" t="s">
        <v>685</v>
      </c>
      <c r="P76" s="77" t="s">
        <v>130</v>
      </c>
      <c r="Q76" s="5" t="s">
        <v>706</v>
      </c>
      <c r="R76" s="78">
        <f>+HLOOKUP($B76,CRCC_DataFile_6_2!$F$1:$T$25,5,0)</f>
        <v>0</v>
      </c>
      <c r="S76" s="81" t="str">
        <f>VLOOKUP($B76,QualitativeNotes!B:C,2,FALSE)</f>
        <v>N/A</v>
      </c>
      <c r="T76" s="8" t="s">
        <v>683</v>
      </c>
      <c r="U76" s="8" t="s">
        <v>688</v>
      </c>
      <c r="V76" s="8" t="s">
        <v>685</v>
      </c>
      <c r="W76" s="77" t="s">
        <v>130</v>
      </c>
      <c r="X76" s="5" t="s">
        <v>706</v>
      </c>
      <c r="Y76" s="78">
        <f>+HLOOKUP($B76,CRCC_DataFile_6_2!$F$1:$T$25,11,0)</f>
        <v>0</v>
      </c>
      <c r="Z76" s="81" t="str">
        <f>VLOOKUP($B76,QualitativeNotes!B:C,2,FALSE)</f>
        <v>N/A</v>
      </c>
      <c r="AA76" s="8" t="s">
        <v>683</v>
      </c>
      <c r="AB76" s="8" t="s">
        <v>689</v>
      </c>
      <c r="AC76" s="8" t="s">
        <v>685</v>
      </c>
      <c r="AD76" s="77" t="s">
        <v>130</v>
      </c>
      <c r="AE76" s="5" t="s">
        <v>706</v>
      </c>
      <c r="AF76" s="78">
        <f>+HLOOKUP($B76,CRCC_DataFile_6_2!$F$1:$T$25,17,0)</f>
        <v>0</v>
      </c>
      <c r="AG76" s="81" t="e">
        <f>VLOOKUP($B76,QualitativeNotes!H:I,2,FALSE)</f>
        <v>#N/A</v>
      </c>
      <c r="AH76" s="8" t="s">
        <v>683</v>
      </c>
      <c r="AI76" s="8" t="s">
        <v>690</v>
      </c>
      <c r="AJ76" s="8" t="s">
        <v>685</v>
      </c>
      <c r="AK76" s="77" t="s">
        <v>130</v>
      </c>
      <c r="AL76" s="5" t="s">
        <v>706</v>
      </c>
      <c r="AM76" s="78">
        <f>+HLOOKUP($B76,CRCC_DataFile_6_2!$F$1:$T$25,23,0)</f>
        <v>0</v>
      </c>
      <c r="AN76" s="81" t="e">
        <f>VLOOKUP($B76,QualitativeNotes!N:O,2,FALSE)</f>
        <v>#N/A</v>
      </c>
      <c r="AO76" s="8" t="s">
        <v>683</v>
      </c>
      <c r="AP76" s="8" t="s">
        <v>691</v>
      </c>
      <c r="AQ76" s="8" t="s">
        <v>685</v>
      </c>
      <c r="AR76" s="77" t="s">
        <v>130</v>
      </c>
      <c r="AS76" s="5" t="s">
        <v>706</v>
      </c>
      <c r="AT76" s="78">
        <f>+HLOOKUP($B76,CRCC_DataFile_6_2!$F$1:$T$25,23,0)</f>
        <v>0</v>
      </c>
      <c r="AU76" s="81" t="e">
        <f>VLOOKUP($B76,QualitativeNotes!U:V,2,FALSE)</f>
        <v>#N/A</v>
      </c>
    </row>
    <row r="77" spans="1:47" ht="30" x14ac:dyDescent="0.25">
      <c r="A77" s="89" t="str">
        <f t="shared" si="1"/>
        <v xml:space="preserve"> </v>
      </c>
      <c r="B77" s="90" t="s">
        <v>243</v>
      </c>
      <c r="C77" s="91" t="s">
        <v>238</v>
      </c>
      <c r="D77" s="91" t="s">
        <v>244</v>
      </c>
      <c r="E77" s="91" t="s">
        <v>131</v>
      </c>
      <c r="F77" s="8" t="s">
        <v>683</v>
      </c>
      <c r="G77" s="8" t="s">
        <v>684</v>
      </c>
      <c r="H77" s="8" t="s">
        <v>685</v>
      </c>
      <c r="I77" s="77" t="s">
        <v>130</v>
      </c>
      <c r="J77" s="5" t="s">
        <v>707</v>
      </c>
      <c r="K77" s="78"/>
      <c r="L77" s="81" t="str">
        <f>VLOOKUP(B77,QualitativeNotes!B:C,2,FALSE)</f>
        <v>N/A</v>
      </c>
      <c r="M77" s="8" t="s">
        <v>683</v>
      </c>
      <c r="N77" s="8" t="s">
        <v>687</v>
      </c>
      <c r="O77" s="8" t="s">
        <v>685</v>
      </c>
      <c r="P77" s="77" t="s">
        <v>130</v>
      </c>
      <c r="Q77" s="5" t="s">
        <v>707</v>
      </c>
      <c r="R77" s="78">
        <f>+HLOOKUP($B77,CRCC_DataFile_6_2!$F$1:$T$25,6,0)</f>
        <v>0</v>
      </c>
      <c r="S77" s="81" t="str">
        <f>VLOOKUP($B77,QualitativeNotes!B:C,2,FALSE)</f>
        <v>N/A</v>
      </c>
      <c r="T77" s="8" t="s">
        <v>683</v>
      </c>
      <c r="U77" s="8" t="s">
        <v>688</v>
      </c>
      <c r="V77" s="8" t="s">
        <v>685</v>
      </c>
      <c r="W77" s="77" t="s">
        <v>130</v>
      </c>
      <c r="X77" s="5" t="s">
        <v>707</v>
      </c>
      <c r="Y77" s="78">
        <f>+HLOOKUP($B77,CRCC_DataFile_6_2!$F$1:$T$25,12,0)</f>
        <v>0</v>
      </c>
      <c r="Z77" s="81" t="str">
        <f>VLOOKUP($B77,QualitativeNotes!B:C,2,FALSE)</f>
        <v>N/A</v>
      </c>
      <c r="AA77" s="8" t="s">
        <v>683</v>
      </c>
      <c r="AB77" s="8" t="s">
        <v>689</v>
      </c>
      <c r="AC77" s="8" t="s">
        <v>685</v>
      </c>
      <c r="AD77" s="77" t="s">
        <v>130</v>
      </c>
      <c r="AE77" s="5" t="s">
        <v>707</v>
      </c>
      <c r="AF77" s="78">
        <f>+HLOOKUP($B77,CRCC_DataFile_6_2!$F$1:$T$25,18,0)</f>
        <v>0</v>
      </c>
      <c r="AG77" s="81" t="e">
        <f>VLOOKUP($B77,QualitativeNotes!H:I,2,FALSE)</f>
        <v>#N/A</v>
      </c>
      <c r="AH77" s="8" t="s">
        <v>683</v>
      </c>
      <c r="AI77" s="8" t="s">
        <v>690</v>
      </c>
      <c r="AJ77" s="8" t="s">
        <v>685</v>
      </c>
      <c r="AK77" s="77" t="s">
        <v>130</v>
      </c>
      <c r="AL77" s="5" t="s">
        <v>707</v>
      </c>
      <c r="AM77" s="78">
        <f>+HLOOKUP($B77,CRCC_DataFile_6_2!$F$1:$T$25,24,0)</f>
        <v>0</v>
      </c>
      <c r="AN77" s="81" t="e">
        <f>VLOOKUP($B77,QualitativeNotes!N:O,2,FALSE)</f>
        <v>#N/A</v>
      </c>
      <c r="AO77" s="8" t="s">
        <v>683</v>
      </c>
      <c r="AP77" s="8" t="s">
        <v>691</v>
      </c>
      <c r="AQ77" s="8" t="s">
        <v>685</v>
      </c>
      <c r="AR77" s="77" t="s">
        <v>130</v>
      </c>
      <c r="AS77" s="5" t="s">
        <v>707</v>
      </c>
      <c r="AT77" s="78">
        <f>+HLOOKUP($B77,CRCC_DataFile_6_2!$F$1:$T$25,24,0)</f>
        <v>0</v>
      </c>
      <c r="AU77" s="81" t="e">
        <f>VLOOKUP($B77,QualitativeNotes!U:V,2,FALSE)</f>
        <v>#N/A</v>
      </c>
    </row>
    <row r="78" spans="1:47" ht="30" x14ac:dyDescent="0.25">
      <c r="A78" s="89" t="str">
        <f t="shared" si="1"/>
        <v xml:space="preserve"> </v>
      </c>
      <c r="B78" s="90" t="s">
        <v>243</v>
      </c>
      <c r="C78" s="91" t="s">
        <v>238</v>
      </c>
      <c r="D78" s="91" t="s">
        <v>244</v>
      </c>
      <c r="E78" s="91" t="s">
        <v>131</v>
      </c>
      <c r="F78" s="8" t="s">
        <v>683</v>
      </c>
      <c r="G78" s="8" t="s">
        <v>684</v>
      </c>
      <c r="H78" s="8" t="s">
        <v>685</v>
      </c>
      <c r="I78" s="77" t="s">
        <v>130</v>
      </c>
      <c r="J78" s="5" t="s">
        <v>708</v>
      </c>
      <c r="K78" s="78"/>
      <c r="L78" s="81" t="str">
        <f>VLOOKUP(B78,QualitativeNotes!B:C,2,FALSE)</f>
        <v>N/A</v>
      </c>
      <c r="M78" s="8" t="s">
        <v>683</v>
      </c>
      <c r="N78" s="8" t="s">
        <v>687</v>
      </c>
      <c r="O78" s="8" t="s">
        <v>685</v>
      </c>
      <c r="P78" s="77" t="s">
        <v>130</v>
      </c>
      <c r="Q78" s="5" t="s">
        <v>708</v>
      </c>
      <c r="R78" s="78">
        <f>+HLOOKUP($B78,CRCC_DataFile_6_2!$F$1:$T$25,7,0)</f>
        <v>0</v>
      </c>
      <c r="S78" s="81" t="str">
        <f>VLOOKUP($B78,QualitativeNotes!B:C,2,FALSE)</f>
        <v>N/A</v>
      </c>
      <c r="T78" s="8" t="s">
        <v>683</v>
      </c>
      <c r="U78" s="8" t="s">
        <v>688</v>
      </c>
      <c r="V78" s="8" t="s">
        <v>685</v>
      </c>
      <c r="W78" s="77" t="s">
        <v>130</v>
      </c>
      <c r="X78" s="5" t="s">
        <v>708</v>
      </c>
      <c r="Y78" s="78">
        <f>+HLOOKUP($B78,CRCC_DataFile_6_2!$F$1:$T$25,13,0)</f>
        <v>0</v>
      </c>
      <c r="Z78" s="81" t="str">
        <f>VLOOKUP($B78,QualitativeNotes!B:C,2,FALSE)</f>
        <v>N/A</v>
      </c>
      <c r="AA78" s="8" t="s">
        <v>683</v>
      </c>
      <c r="AB78" s="8" t="s">
        <v>689</v>
      </c>
      <c r="AC78" s="8" t="s">
        <v>685</v>
      </c>
      <c r="AD78" s="77" t="s">
        <v>130</v>
      </c>
      <c r="AE78" s="5" t="s">
        <v>708</v>
      </c>
      <c r="AF78" s="78">
        <f>+HLOOKUP($B78,CRCC_DataFile_6_2!$F$1:$T$25,19,0)</f>
        <v>0</v>
      </c>
      <c r="AG78" s="81" t="e">
        <f>VLOOKUP($B78,QualitativeNotes!H:I,2,FALSE)</f>
        <v>#N/A</v>
      </c>
      <c r="AH78" s="8" t="s">
        <v>683</v>
      </c>
      <c r="AI78" s="8" t="s">
        <v>690</v>
      </c>
      <c r="AJ78" s="8" t="s">
        <v>685</v>
      </c>
      <c r="AK78" s="77" t="s">
        <v>130</v>
      </c>
      <c r="AL78" s="5" t="s">
        <v>708</v>
      </c>
      <c r="AM78" s="78">
        <f>+HLOOKUP($B78,CRCC_DataFile_6_2!$F$1:$T$25,25,0)</f>
        <v>0</v>
      </c>
      <c r="AN78" s="81" t="e">
        <f>VLOOKUP($B78,QualitativeNotes!N:O,2,FALSE)</f>
        <v>#N/A</v>
      </c>
      <c r="AO78" s="8" t="s">
        <v>683</v>
      </c>
      <c r="AP78" s="8" t="s">
        <v>691</v>
      </c>
      <c r="AQ78" s="8" t="s">
        <v>685</v>
      </c>
      <c r="AR78" s="77" t="s">
        <v>130</v>
      </c>
      <c r="AS78" s="5" t="s">
        <v>708</v>
      </c>
      <c r="AT78" s="78">
        <f>+HLOOKUP($B78,CRCC_DataFile_6_2!$F$1:$T$25,25,0)</f>
        <v>0</v>
      </c>
      <c r="AU78" s="81" t="e">
        <f>VLOOKUP($B78,QualitativeNotes!U:V,2,FALSE)</f>
        <v>#N/A</v>
      </c>
    </row>
    <row r="79" spans="1:47" ht="60" x14ac:dyDescent="0.25">
      <c r="A79" s="89" t="str">
        <f t="shared" si="1"/>
        <v xml:space="preserve"> </v>
      </c>
      <c r="B79" s="90" t="s">
        <v>245</v>
      </c>
      <c r="C79" s="91" t="s">
        <v>238</v>
      </c>
      <c r="D79" s="91" t="s">
        <v>246</v>
      </c>
      <c r="E79" s="91" t="s">
        <v>131</v>
      </c>
      <c r="F79" s="8" t="s">
        <v>683</v>
      </c>
      <c r="G79" s="8" t="s">
        <v>684</v>
      </c>
      <c r="H79" s="8" t="s">
        <v>685</v>
      </c>
      <c r="I79" s="77" t="s">
        <v>130</v>
      </c>
      <c r="J79" s="5" t="s">
        <v>703</v>
      </c>
      <c r="K79" s="78"/>
      <c r="L79" s="81" t="str">
        <f>VLOOKUP(B79,QualitativeNotes!B:C,2,FALSE)</f>
        <v>N/A</v>
      </c>
      <c r="M79" s="8" t="s">
        <v>683</v>
      </c>
      <c r="N79" s="8" t="s">
        <v>687</v>
      </c>
      <c r="O79" s="8" t="s">
        <v>685</v>
      </c>
      <c r="P79" s="77" t="s">
        <v>130</v>
      </c>
      <c r="Q79" s="5" t="s">
        <v>703</v>
      </c>
      <c r="R79" s="78">
        <f>+HLOOKUP($B79,CRCC_DataFile_6_2!$F$1:$T$25,2,0)</f>
        <v>0</v>
      </c>
      <c r="S79" s="81" t="str">
        <f>VLOOKUP($B79,QualitativeNotes!B:C,2,FALSE)</f>
        <v>N/A</v>
      </c>
      <c r="T79" s="8" t="s">
        <v>683</v>
      </c>
      <c r="U79" s="8" t="s">
        <v>688</v>
      </c>
      <c r="V79" s="8" t="s">
        <v>685</v>
      </c>
      <c r="W79" s="77" t="s">
        <v>130</v>
      </c>
      <c r="X79" s="5" t="s">
        <v>703</v>
      </c>
      <c r="Y79" s="78">
        <f>+HLOOKUP($B79,CRCC_DataFile_6_2!$F$1:$T$25,8,0)</f>
        <v>0</v>
      </c>
      <c r="Z79" s="81" t="str">
        <f>VLOOKUP($B79,QualitativeNotes!B:C,2,FALSE)</f>
        <v>N/A</v>
      </c>
      <c r="AA79" s="8" t="s">
        <v>683</v>
      </c>
      <c r="AB79" s="8" t="s">
        <v>689</v>
      </c>
      <c r="AC79" s="8" t="s">
        <v>685</v>
      </c>
      <c r="AD79" s="77" t="s">
        <v>130</v>
      </c>
      <c r="AE79" s="5" t="s">
        <v>703</v>
      </c>
      <c r="AF79" s="78">
        <f>+HLOOKUP($B79,CRCC_DataFile_6_2!$F$1:$T$25,14,0)</f>
        <v>0</v>
      </c>
      <c r="AG79" s="81" t="e">
        <f>VLOOKUP($B79,QualitativeNotes!H:I,2,FALSE)</f>
        <v>#N/A</v>
      </c>
      <c r="AH79" s="8" t="s">
        <v>683</v>
      </c>
      <c r="AI79" s="8" t="s">
        <v>690</v>
      </c>
      <c r="AJ79" s="8" t="s">
        <v>685</v>
      </c>
      <c r="AK79" s="77" t="s">
        <v>130</v>
      </c>
      <c r="AL79" s="5" t="s">
        <v>703</v>
      </c>
      <c r="AM79" s="78">
        <f>+HLOOKUP($B79,CRCC_DataFile_6_2!$F$1:$T$25,20,0)</f>
        <v>0</v>
      </c>
      <c r="AN79" s="81" t="e">
        <f>VLOOKUP($B79,QualitativeNotes!N:O,2,FALSE)</f>
        <v>#N/A</v>
      </c>
      <c r="AO79" s="8" t="s">
        <v>683</v>
      </c>
      <c r="AP79" s="8" t="s">
        <v>691</v>
      </c>
      <c r="AQ79" s="8" t="s">
        <v>685</v>
      </c>
      <c r="AR79" s="77" t="s">
        <v>130</v>
      </c>
      <c r="AS79" s="5" t="s">
        <v>703</v>
      </c>
      <c r="AT79" s="78">
        <f>+HLOOKUP($B79,CRCC_DataFile_6_2!$F$1:$T$25,20,0)</f>
        <v>0</v>
      </c>
      <c r="AU79" s="81" t="e">
        <f>VLOOKUP($B79,QualitativeNotes!U:V,2,FALSE)</f>
        <v>#N/A</v>
      </c>
    </row>
    <row r="80" spans="1:47" ht="60" x14ac:dyDescent="0.25">
      <c r="A80" s="89" t="str">
        <f t="shared" si="1"/>
        <v xml:space="preserve"> </v>
      </c>
      <c r="B80" s="90" t="s">
        <v>245</v>
      </c>
      <c r="C80" s="91" t="s">
        <v>238</v>
      </c>
      <c r="D80" s="91" t="s">
        <v>246</v>
      </c>
      <c r="E80" s="91" t="s">
        <v>131</v>
      </c>
      <c r="F80" s="8" t="s">
        <v>683</v>
      </c>
      <c r="G80" s="8" t="s">
        <v>684</v>
      </c>
      <c r="H80" s="8" t="s">
        <v>685</v>
      </c>
      <c r="I80" s="77" t="s">
        <v>130</v>
      </c>
      <c r="J80" s="5" t="s">
        <v>704</v>
      </c>
      <c r="K80" s="78"/>
      <c r="L80" s="81" t="str">
        <f>VLOOKUP(B80,QualitativeNotes!B:C,2,FALSE)</f>
        <v>N/A</v>
      </c>
      <c r="M80" s="8" t="s">
        <v>683</v>
      </c>
      <c r="N80" s="8" t="s">
        <v>687</v>
      </c>
      <c r="O80" s="8" t="s">
        <v>685</v>
      </c>
      <c r="P80" s="77" t="s">
        <v>130</v>
      </c>
      <c r="Q80" s="5" t="s">
        <v>704</v>
      </c>
      <c r="R80" s="78">
        <f>+HLOOKUP($B80,CRCC_DataFile_6_2!$F$1:$T$25,3,0)</f>
        <v>0</v>
      </c>
      <c r="S80" s="81" t="str">
        <f>VLOOKUP($B80,QualitativeNotes!B:C,2,FALSE)</f>
        <v>N/A</v>
      </c>
      <c r="T80" s="8" t="s">
        <v>683</v>
      </c>
      <c r="U80" s="8" t="s">
        <v>688</v>
      </c>
      <c r="V80" s="8" t="s">
        <v>685</v>
      </c>
      <c r="W80" s="77" t="s">
        <v>130</v>
      </c>
      <c r="X80" s="5" t="s">
        <v>704</v>
      </c>
      <c r="Y80" s="78">
        <f>+HLOOKUP($B80,CRCC_DataFile_6_2!$F$1:$T$25,9,0)</f>
        <v>0</v>
      </c>
      <c r="Z80" s="81" t="str">
        <f>VLOOKUP($B80,QualitativeNotes!B:C,2,FALSE)</f>
        <v>N/A</v>
      </c>
      <c r="AA80" s="8" t="s">
        <v>683</v>
      </c>
      <c r="AB80" s="8" t="s">
        <v>689</v>
      </c>
      <c r="AC80" s="8" t="s">
        <v>685</v>
      </c>
      <c r="AD80" s="77" t="s">
        <v>130</v>
      </c>
      <c r="AE80" s="5" t="s">
        <v>704</v>
      </c>
      <c r="AF80" s="78">
        <f>+HLOOKUP($B80,CRCC_DataFile_6_2!$F$1:$T$25,15,0)</f>
        <v>0</v>
      </c>
      <c r="AG80" s="81" t="e">
        <f>VLOOKUP($B80,QualitativeNotes!H:I,2,FALSE)</f>
        <v>#N/A</v>
      </c>
      <c r="AH80" s="8" t="s">
        <v>683</v>
      </c>
      <c r="AI80" s="8" t="s">
        <v>690</v>
      </c>
      <c r="AJ80" s="8" t="s">
        <v>685</v>
      </c>
      <c r="AK80" s="77" t="s">
        <v>130</v>
      </c>
      <c r="AL80" s="5" t="s">
        <v>704</v>
      </c>
      <c r="AM80" s="78">
        <f>+HLOOKUP($B80,CRCC_DataFile_6_2!$F$1:$T$25,21,0)</f>
        <v>0</v>
      </c>
      <c r="AN80" s="81" t="e">
        <f>VLOOKUP($B80,QualitativeNotes!N:O,2,FALSE)</f>
        <v>#N/A</v>
      </c>
      <c r="AO80" s="8" t="s">
        <v>683</v>
      </c>
      <c r="AP80" s="8" t="s">
        <v>691</v>
      </c>
      <c r="AQ80" s="8" t="s">
        <v>685</v>
      </c>
      <c r="AR80" s="77" t="s">
        <v>130</v>
      </c>
      <c r="AS80" s="5" t="s">
        <v>704</v>
      </c>
      <c r="AT80" s="78">
        <f>+HLOOKUP($B80,CRCC_DataFile_6_2!$F$1:$T$25,21,0)</f>
        <v>0</v>
      </c>
      <c r="AU80" s="81" t="e">
        <f>VLOOKUP($B80,QualitativeNotes!U:V,2,FALSE)</f>
        <v>#N/A</v>
      </c>
    </row>
    <row r="81" spans="1:47" ht="60" x14ac:dyDescent="0.25">
      <c r="A81" s="89" t="str">
        <f t="shared" si="1"/>
        <v xml:space="preserve"> </v>
      </c>
      <c r="B81" s="90" t="s">
        <v>245</v>
      </c>
      <c r="C81" s="91" t="s">
        <v>238</v>
      </c>
      <c r="D81" s="91" t="s">
        <v>246</v>
      </c>
      <c r="E81" s="91" t="s">
        <v>131</v>
      </c>
      <c r="F81" s="8" t="s">
        <v>683</v>
      </c>
      <c r="G81" s="8" t="s">
        <v>684</v>
      </c>
      <c r="H81" s="8" t="s">
        <v>685</v>
      </c>
      <c r="I81" s="77" t="s">
        <v>130</v>
      </c>
      <c r="J81" s="5" t="s">
        <v>705</v>
      </c>
      <c r="K81" s="78"/>
      <c r="L81" s="81" t="str">
        <f>VLOOKUP(B81,QualitativeNotes!B:C,2,FALSE)</f>
        <v>N/A</v>
      </c>
      <c r="M81" s="8" t="s">
        <v>683</v>
      </c>
      <c r="N81" s="8" t="s">
        <v>687</v>
      </c>
      <c r="O81" s="8" t="s">
        <v>685</v>
      </c>
      <c r="P81" s="77" t="s">
        <v>130</v>
      </c>
      <c r="Q81" s="5" t="s">
        <v>705</v>
      </c>
      <c r="R81" s="78">
        <f>+HLOOKUP($B81,CRCC_DataFile_6_2!$F$1:$T$25,4,0)</f>
        <v>0</v>
      </c>
      <c r="S81" s="81" t="str">
        <f>VLOOKUP($B81,QualitativeNotes!B:C,2,FALSE)</f>
        <v>N/A</v>
      </c>
      <c r="T81" s="8" t="s">
        <v>683</v>
      </c>
      <c r="U81" s="8" t="s">
        <v>688</v>
      </c>
      <c r="V81" s="8" t="s">
        <v>685</v>
      </c>
      <c r="W81" s="77" t="s">
        <v>130</v>
      </c>
      <c r="X81" s="5" t="s">
        <v>705</v>
      </c>
      <c r="Y81" s="78">
        <f>+HLOOKUP($B81,CRCC_DataFile_6_2!$F$1:$T$25,10,0)</f>
        <v>0</v>
      </c>
      <c r="Z81" s="81" t="str">
        <f>VLOOKUP($B81,QualitativeNotes!B:C,2,FALSE)</f>
        <v>N/A</v>
      </c>
      <c r="AA81" s="8" t="s">
        <v>683</v>
      </c>
      <c r="AB81" s="8" t="s">
        <v>689</v>
      </c>
      <c r="AC81" s="8" t="s">
        <v>685</v>
      </c>
      <c r="AD81" s="77" t="s">
        <v>130</v>
      </c>
      <c r="AE81" s="5" t="s">
        <v>705</v>
      </c>
      <c r="AF81" s="78">
        <f>+HLOOKUP($B81,CRCC_DataFile_6_2!$F$1:$T$25,16,0)</f>
        <v>0</v>
      </c>
      <c r="AG81" s="81" t="e">
        <f>VLOOKUP($B81,QualitativeNotes!H:I,2,FALSE)</f>
        <v>#N/A</v>
      </c>
      <c r="AH81" s="8" t="s">
        <v>683</v>
      </c>
      <c r="AI81" s="8" t="s">
        <v>690</v>
      </c>
      <c r="AJ81" s="8" t="s">
        <v>685</v>
      </c>
      <c r="AK81" s="77" t="s">
        <v>130</v>
      </c>
      <c r="AL81" s="5" t="s">
        <v>705</v>
      </c>
      <c r="AM81" s="78">
        <f>+HLOOKUP($B81,CRCC_DataFile_6_2!$F$1:$T$25,22,0)</f>
        <v>0</v>
      </c>
      <c r="AN81" s="81" t="e">
        <f>VLOOKUP($B81,QualitativeNotes!N:O,2,FALSE)</f>
        <v>#N/A</v>
      </c>
      <c r="AO81" s="8" t="s">
        <v>683</v>
      </c>
      <c r="AP81" s="8" t="s">
        <v>691</v>
      </c>
      <c r="AQ81" s="8" t="s">
        <v>685</v>
      </c>
      <c r="AR81" s="77" t="s">
        <v>130</v>
      </c>
      <c r="AS81" s="5" t="s">
        <v>705</v>
      </c>
      <c r="AT81" s="78">
        <f>+HLOOKUP($B81,CRCC_DataFile_6_2!$F$1:$T$25,22,0)</f>
        <v>0</v>
      </c>
      <c r="AU81" s="81" t="e">
        <f>VLOOKUP($B81,QualitativeNotes!U:V,2,FALSE)</f>
        <v>#N/A</v>
      </c>
    </row>
    <row r="82" spans="1:47" ht="60" x14ac:dyDescent="0.25">
      <c r="A82" s="89" t="str">
        <f t="shared" si="1"/>
        <v xml:space="preserve"> </v>
      </c>
      <c r="B82" s="90" t="s">
        <v>245</v>
      </c>
      <c r="C82" s="91" t="s">
        <v>238</v>
      </c>
      <c r="D82" s="91" t="s">
        <v>246</v>
      </c>
      <c r="E82" s="91" t="s">
        <v>131</v>
      </c>
      <c r="F82" s="8" t="s">
        <v>683</v>
      </c>
      <c r="G82" s="8" t="s">
        <v>684</v>
      </c>
      <c r="H82" s="8" t="s">
        <v>685</v>
      </c>
      <c r="I82" s="77" t="s">
        <v>130</v>
      </c>
      <c r="J82" s="5" t="s">
        <v>706</v>
      </c>
      <c r="K82" s="78"/>
      <c r="L82" s="81" t="str">
        <f>VLOOKUP(B82,QualitativeNotes!B:C,2,FALSE)</f>
        <v>N/A</v>
      </c>
      <c r="M82" s="8" t="s">
        <v>683</v>
      </c>
      <c r="N82" s="8" t="s">
        <v>687</v>
      </c>
      <c r="O82" s="8" t="s">
        <v>685</v>
      </c>
      <c r="P82" s="77" t="s">
        <v>130</v>
      </c>
      <c r="Q82" s="5" t="s">
        <v>706</v>
      </c>
      <c r="R82" s="78">
        <f>+HLOOKUP($B82,CRCC_DataFile_6_2!$F$1:$T$25,5,0)</f>
        <v>0</v>
      </c>
      <c r="S82" s="81" t="str">
        <f>VLOOKUP($B82,QualitativeNotes!B:C,2,FALSE)</f>
        <v>N/A</v>
      </c>
      <c r="T82" s="8" t="s">
        <v>683</v>
      </c>
      <c r="U82" s="8" t="s">
        <v>688</v>
      </c>
      <c r="V82" s="8" t="s">
        <v>685</v>
      </c>
      <c r="W82" s="77" t="s">
        <v>130</v>
      </c>
      <c r="X82" s="5" t="s">
        <v>706</v>
      </c>
      <c r="Y82" s="78">
        <f>+HLOOKUP($B82,CRCC_DataFile_6_2!$F$1:$T$25,11,0)</f>
        <v>0</v>
      </c>
      <c r="Z82" s="81" t="str">
        <f>VLOOKUP($B82,QualitativeNotes!B:C,2,FALSE)</f>
        <v>N/A</v>
      </c>
      <c r="AA82" s="8" t="s">
        <v>683</v>
      </c>
      <c r="AB82" s="8" t="s">
        <v>689</v>
      </c>
      <c r="AC82" s="8" t="s">
        <v>685</v>
      </c>
      <c r="AD82" s="77" t="s">
        <v>130</v>
      </c>
      <c r="AE82" s="5" t="s">
        <v>706</v>
      </c>
      <c r="AF82" s="78">
        <f>+HLOOKUP($B82,CRCC_DataFile_6_2!$F$1:$T$25,17,0)</f>
        <v>0</v>
      </c>
      <c r="AG82" s="81" t="e">
        <f>VLOOKUP($B82,QualitativeNotes!H:I,2,FALSE)</f>
        <v>#N/A</v>
      </c>
      <c r="AH82" s="8" t="s">
        <v>683</v>
      </c>
      <c r="AI82" s="8" t="s">
        <v>690</v>
      </c>
      <c r="AJ82" s="8" t="s">
        <v>685</v>
      </c>
      <c r="AK82" s="77" t="s">
        <v>130</v>
      </c>
      <c r="AL82" s="5" t="s">
        <v>706</v>
      </c>
      <c r="AM82" s="78">
        <f>+HLOOKUP($B82,CRCC_DataFile_6_2!$F$1:$T$25,23,0)</f>
        <v>0</v>
      </c>
      <c r="AN82" s="81" t="e">
        <f>VLOOKUP($B82,QualitativeNotes!N:O,2,FALSE)</f>
        <v>#N/A</v>
      </c>
      <c r="AO82" s="8" t="s">
        <v>683</v>
      </c>
      <c r="AP82" s="8" t="s">
        <v>691</v>
      </c>
      <c r="AQ82" s="8" t="s">
        <v>685</v>
      </c>
      <c r="AR82" s="77" t="s">
        <v>130</v>
      </c>
      <c r="AS82" s="5" t="s">
        <v>706</v>
      </c>
      <c r="AT82" s="78">
        <f>+HLOOKUP($B82,CRCC_DataFile_6_2!$F$1:$T$25,23,0)</f>
        <v>0</v>
      </c>
      <c r="AU82" s="81" t="e">
        <f>VLOOKUP($B82,QualitativeNotes!U:V,2,FALSE)</f>
        <v>#N/A</v>
      </c>
    </row>
    <row r="83" spans="1:47" ht="60" x14ac:dyDescent="0.25">
      <c r="A83" s="89" t="str">
        <f t="shared" si="1"/>
        <v xml:space="preserve"> </v>
      </c>
      <c r="B83" s="90" t="s">
        <v>245</v>
      </c>
      <c r="C83" s="91" t="s">
        <v>238</v>
      </c>
      <c r="D83" s="91" t="s">
        <v>246</v>
      </c>
      <c r="E83" s="91" t="s">
        <v>131</v>
      </c>
      <c r="F83" s="8" t="s">
        <v>683</v>
      </c>
      <c r="G83" s="8" t="s">
        <v>684</v>
      </c>
      <c r="H83" s="8" t="s">
        <v>685</v>
      </c>
      <c r="I83" s="77" t="s">
        <v>130</v>
      </c>
      <c r="J83" s="5" t="s">
        <v>707</v>
      </c>
      <c r="K83" s="78"/>
      <c r="L83" s="81" t="str">
        <f>VLOOKUP(B83,QualitativeNotes!B:C,2,FALSE)</f>
        <v>N/A</v>
      </c>
      <c r="M83" s="8" t="s">
        <v>683</v>
      </c>
      <c r="N83" s="8" t="s">
        <v>687</v>
      </c>
      <c r="O83" s="8" t="s">
        <v>685</v>
      </c>
      <c r="P83" s="77" t="s">
        <v>130</v>
      </c>
      <c r="Q83" s="5" t="s">
        <v>707</v>
      </c>
      <c r="R83" s="78">
        <f>+HLOOKUP($B83,CRCC_DataFile_6_2!$F$1:$T$25,6,0)</f>
        <v>0</v>
      </c>
      <c r="S83" s="81" t="str">
        <f>VLOOKUP($B83,QualitativeNotes!B:C,2,FALSE)</f>
        <v>N/A</v>
      </c>
      <c r="T83" s="8" t="s">
        <v>683</v>
      </c>
      <c r="U83" s="8" t="s">
        <v>688</v>
      </c>
      <c r="V83" s="8" t="s">
        <v>685</v>
      </c>
      <c r="W83" s="77" t="s">
        <v>130</v>
      </c>
      <c r="X83" s="5" t="s">
        <v>707</v>
      </c>
      <c r="Y83" s="78">
        <f>+HLOOKUP($B83,CRCC_DataFile_6_2!$F$1:$T$25,12,0)</f>
        <v>0</v>
      </c>
      <c r="Z83" s="81" t="str">
        <f>VLOOKUP($B83,QualitativeNotes!B:C,2,FALSE)</f>
        <v>N/A</v>
      </c>
      <c r="AA83" s="8" t="s">
        <v>683</v>
      </c>
      <c r="AB83" s="8" t="s">
        <v>689</v>
      </c>
      <c r="AC83" s="8" t="s">
        <v>685</v>
      </c>
      <c r="AD83" s="77" t="s">
        <v>130</v>
      </c>
      <c r="AE83" s="5" t="s">
        <v>707</v>
      </c>
      <c r="AF83" s="78">
        <f>+HLOOKUP($B83,CRCC_DataFile_6_2!$F$1:$T$25,18,0)</f>
        <v>0</v>
      </c>
      <c r="AG83" s="81" t="e">
        <f>VLOOKUP($B83,QualitativeNotes!H:I,2,FALSE)</f>
        <v>#N/A</v>
      </c>
      <c r="AH83" s="8" t="s">
        <v>683</v>
      </c>
      <c r="AI83" s="8" t="s">
        <v>690</v>
      </c>
      <c r="AJ83" s="8" t="s">
        <v>685</v>
      </c>
      <c r="AK83" s="77" t="s">
        <v>130</v>
      </c>
      <c r="AL83" s="5" t="s">
        <v>707</v>
      </c>
      <c r="AM83" s="78">
        <f>+HLOOKUP($B83,CRCC_DataFile_6_2!$F$1:$T$25,24,0)</f>
        <v>0</v>
      </c>
      <c r="AN83" s="81" t="e">
        <f>VLOOKUP($B83,QualitativeNotes!N:O,2,FALSE)</f>
        <v>#N/A</v>
      </c>
      <c r="AO83" s="8" t="s">
        <v>683</v>
      </c>
      <c r="AP83" s="8" t="s">
        <v>691</v>
      </c>
      <c r="AQ83" s="8" t="s">
        <v>685</v>
      </c>
      <c r="AR83" s="77" t="s">
        <v>130</v>
      </c>
      <c r="AS83" s="5" t="s">
        <v>707</v>
      </c>
      <c r="AT83" s="78">
        <f>+HLOOKUP($B83,CRCC_DataFile_6_2!$F$1:$T$25,24,0)</f>
        <v>0</v>
      </c>
      <c r="AU83" s="81" t="e">
        <f>VLOOKUP($B83,QualitativeNotes!U:V,2,FALSE)</f>
        <v>#N/A</v>
      </c>
    </row>
    <row r="84" spans="1:47" ht="60" x14ac:dyDescent="0.25">
      <c r="A84" s="89" t="str">
        <f t="shared" si="1"/>
        <v xml:space="preserve"> </v>
      </c>
      <c r="B84" s="90" t="s">
        <v>245</v>
      </c>
      <c r="C84" s="91" t="s">
        <v>238</v>
      </c>
      <c r="D84" s="91" t="s">
        <v>246</v>
      </c>
      <c r="E84" s="91" t="s">
        <v>131</v>
      </c>
      <c r="F84" s="8" t="s">
        <v>683</v>
      </c>
      <c r="G84" s="8" t="s">
        <v>684</v>
      </c>
      <c r="H84" s="8" t="s">
        <v>685</v>
      </c>
      <c r="I84" s="77" t="s">
        <v>130</v>
      </c>
      <c r="J84" s="5" t="s">
        <v>708</v>
      </c>
      <c r="K84" s="78"/>
      <c r="L84" s="81" t="str">
        <f>VLOOKUP(B84,QualitativeNotes!B:C,2,FALSE)</f>
        <v>N/A</v>
      </c>
      <c r="M84" s="8" t="s">
        <v>683</v>
      </c>
      <c r="N84" s="8" t="s">
        <v>687</v>
      </c>
      <c r="O84" s="8" t="s">
        <v>685</v>
      </c>
      <c r="P84" s="77" t="s">
        <v>130</v>
      </c>
      <c r="Q84" s="5" t="s">
        <v>708</v>
      </c>
      <c r="R84" s="78">
        <f>+HLOOKUP($B84,CRCC_DataFile_6_2!$F$1:$T$25,7,0)</f>
        <v>0</v>
      </c>
      <c r="S84" s="81" t="str">
        <f>VLOOKUP($B84,QualitativeNotes!B:C,2,FALSE)</f>
        <v>N/A</v>
      </c>
      <c r="T84" s="8" t="s">
        <v>683</v>
      </c>
      <c r="U84" s="8" t="s">
        <v>688</v>
      </c>
      <c r="V84" s="8" t="s">
        <v>685</v>
      </c>
      <c r="W84" s="77" t="s">
        <v>130</v>
      </c>
      <c r="X84" s="5" t="s">
        <v>708</v>
      </c>
      <c r="Y84" s="78">
        <f>+HLOOKUP($B84,CRCC_DataFile_6_2!$F$1:$T$25,13,0)</f>
        <v>0</v>
      </c>
      <c r="Z84" s="81" t="str">
        <f>VLOOKUP($B84,QualitativeNotes!B:C,2,FALSE)</f>
        <v>N/A</v>
      </c>
      <c r="AA84" s="8" t="s">
        <v>683</v>
      </c>
      <c r="AB84" s="8" t="s">
        <v>689</v>
      </c>
      <c r="AC84" s="8" t="s">
        <v>685</v>
      </c>
      <c r="AD84" s="77" t="s">
        <v>130</v>
      </c>
      <c r="AE84" s="5" t="s">
        <v>708</v>
      </c>
      <c r="AF84" s="78">
        <f>+HLOOKUP($B84,CRCC_DataFile_6_2!$F$1:$T$25,19,0)</f>
        <v>0</v>
      </c>
      <c r="AG84" s="81" t="e">
        <f>VLOOKUP($B84,QualitativeNotes!H:I,2,FALSE)</f>
        <v>#N/A</v>
      </c>
      <c r="AH84" s="8" t="s">
        <v>683</v>
      </c>
      <c r="AI84" s="8" t="s">
        <v>690</v>
      </c>
      <c r="AJ84" s="8" t="s">
        <v>685</v>
      </c>
      <c r="AK84" s="77" t="s">
        <v>130</v>
      </c>
      <c r="AL84" s="5" t="s">
        <v>708</v>
      </c>
      <c r="AM84" s="78">
        <f>+HLOOKUP($B84,CRCC_DataFile_6_2!$F$1:$T$25,25,0)</f>
        <v>0</v>
      </c>
      <c r="AN84" s="81" t="e">
        <f>VLOOKUP($B84,QualitativeNotes!N:O,2,FALSE)</f>
        <v>#N/A</v>
      </c>
      <c r="AO84" s="8" t="s">
        <v>683</v>
      </c>
      <c r="AP84" s="8" t="s">
        <v>691</v>
      </c>
      <c r="AQ84" s="8" t="s">
        <v>685</v>
      </c>
      <c r="AR84" s="77" t="s">
        <v>130</v>
      </c>
      <c r="AS84" s="5" t="s">
        <v>708</v>
      </c>
      <c r="AT84" s="78">
        <f>+HLOOKUP($B84,CRCC_DataFile_6_2!$F$1:$T$25,25,0)</f>
        <v>0</v>
      </c>
      <c r="AU84" s="81" t="e">
        <f>VLOOKUP($B84,QualitativeNotes!U:V,2,FALSE)</f>
        <v>#N/A</v>
      </c>
    </row>
    <row r="85" spans="1:47" ht="30" x14ac:dyDescent="0.25">
      <c r="A85" s="89" t="str">
        <f t="shared" si="1"/>
        <v xml:space="preserve"> </v>
      </c>
      <c r="B85" s="90" t="s">
        <v>247</v>
      </c>
      <c r="C85" s="91" t="s">
        <v>238</v>
      </c>
      <c r="D85" s="91" t="s">
        <v>248</v>
      </c>
      <c r="E85" s="91" t="s">
        <v>131</v>
      </c>
      <c r="F85" s="8" t="s">
        <v>683</v>
      </c>
      <c r="G85" s="8" t="s">
        <v>684</v>
      </c>
      <c r="H85" s="8" t="s">
        <v>685</v>
      </c>
      <c r="I85" s="77" t="s">
        <v>130</v>
      </c>
      <c r="J85" s="5" t="s">
        <v>703</v>
      </c>
      <c r="K85" s="78"/>
      <c r="L85" s="81" t="str">
        <f>VLOOKUP(B85,QualitativeNotes!B:C,2,FALSE)</f>
        <v>N/A</v>
      </c>
      <c r="M85" s="8" t="s">
        <v>683</v>
      </c>
      <c r="N85" s="8" t="s">
        <v>687</v>
      </c>
      <c r="O85" s="8" t="s">
        <v>685</v>
      </c>
      <c r="P85" s="77" t="s">
        <v>130</v>
      </c>
      <c r="Q85" s="5" t="s">
        <v>703</v>
      </c>
      <c r="R85" s="78">
        <f>+HLOOKUP($B85,CRCC_DataFile_6_2!$F$1:$T$25,2,0)</f>
        <v>0</v>
      </c>
      <c r="S85" s="81" t="str">
        <f>VLOOKUP($B85,QualitativeNotes!B:C,2,FALSE)</f>
        <v>N/A</v>
      </c>
      <c r="T85" s="8" t="s">
        <v>683</v>
      </c>
      <c r="U85" s="8" t="s">
        <v>688</v>
      </c>
      <c r="V85" s="8" t="s">
        <v>685</v>
      </c>
      <c r="W85" s="77" t="s">
        <v>130</v>
      </c>
      <c r="X85" s="5" t="s">
        <v>703</v>
      </c>
      <c r="Y85" s="78">
        <f>+HLOOKUP($B85,CRCC_DataFile_6_2!$F$1:$T$25,8,0)</f>
        <v>0</v>
      </c>
      <c r="Z85" s="81" t="str">
        <f>VLOOKUP($B85,QualitativeNotes!B:C,2,FALSE)</f>
        <v>N/A</v>
      </c>
      <c r="AA85" s="8" t="s">
        <v>683</v>
      </c>
      <c r="AB85" s="8" t="s">
        <v>689</v>
      </c>
      <c r="AC85" s="8" t="s">
        <v>685</v>
      </c>
      <c r="AD85" s="77" t="s">
        <v>130</v>
      </c>
      <c r="AE85" s="5" t="s">
        <v>703</v>
      </c>
      <c r="AF85" s="78">
        <f>+HLOOKUP($B85,CRCC_DataFile_6_2!$F$1:$T$25,14,0)</f>
        <v>0</v>
      </c>
      <c r="AG85" s="81" t="e">
        <f>VLOOKUP($B85,QualitativeNotes!H:I,2,FALSE)</f>
        <v>#N/A</v>
      </c>
      <c r="AH85" s="8" t="s">
        <v>683</v>
      </c>
      <c r="AI85" s="8" t="s">
        <v>690</v>
      </c>
      <c r="AJ85" s="8" t="s">
        <v>685</v>
      </c>
      <c r="AK85" s="77" t="s">
        <v>130</v>
      </c>
      <c r="AL85" s="5" t="s">
        <v>703</v>
      </c>
      <c r="AM85" s="78">
        <f>+HLOOKUP($B85,CRCC_DataFile_6_2!$F$1:$T$25,20,0)</f>
        <v>0</v>
      </c>
      <c r="AN85" s="81" t="e">
        <f>VLOOKUP($B85,QualitativeNotes!N:O,2,FALSE)</f>
        <v>#N/A</v>
      </c>
      <c r="AO85" s="8" t="s">
        <v>683</v>
      </c>
      <c r="AP85" s="8" t="s">
        <v>691</v>
      </c>
      <c r="AQ85" s="8" t="s">
        <v>685</v>
      </c>
      <c r="AR85" s="77" t="s">
        <v>130</v>
      </c>
      <c r="AS85" s="5" t="s">
        <v>703</v>
      </c>
      <c r="AT85" s="78">
        <f>+HLOOKUP($B85,CRCC_DataFile_6_2!$F$1:$T$25,20,0)</f>
        <v>0</v>
      </c>
      <c r="AU85" s="81" t="e">
        <f>VLOOKUP($B85,QualitativeNotes!U:V,2,FALSE)</f>
        <v>#N/A</v>
      </c>
    </row>
    <row r="86" spans="1:47" ht="30" x14ac:dyDescent="0.25">
      <c r="A86" s="89" t="str">
        <f t="shared" si="1"/>
        <v xml:space="preserve"> </v>
      </c>
      <c r="B86" s="90" t="s">
        <v>247</v>
      </c>
      <c r="C86" s="91" t="s">
        <v>238</v>
      </c>
      <c r="D86" s="91" t="s">
        <v>248</v>
      </c>
      <c r="E86" s="91" t="s">
        <v>131</v>
      </c>
      <c r="F86" s="8" t="s">
        <v>683</v>
      </c>
      <c r="G86" s="8" t="s">
        <v>684</v>
      </c>
      <c r="H86" s="8" t="s">
        <v>685</v>
      </c>
      <c r="I86" s="77" t="s">
        <v>130</v>
      </c>
      <c r="J86" s="5" t="s">
        <v>704</v>
      </c>
      <c r="K86" s="78"/>
      <c r="L86" s="81" t="str">
        <f>VLOOKUP(B86,QualitativeNotes!B:C,2,FALSE)</f>
        <v>N/A</v>
      </c>
      <c r="M86" s="8" t="s">
        <v>683</v>
      </c>
      <c r="N86" s="8" t="s">
        <v>687</v>
      </c>
      <c r="O86" s="8" t="s">
        <v>685</v>
      </c>
      <c r="P86" s="77" t="s">
        <v>130</v>
      </c>
      <c r="Q86" s="5" t="s">
        <v>704</v>
      </c>
      <c r="R86" s="78">
        <f>+HLOOKUP($B86,CRCC_DataFile_6_2!$F$1:$T$25,3,0)</f>
        <v>0</v>
      </c>
      <c r="S86" s="81" t="str">
        <f>VLOOKUP($B86,QualitativeNotes!B:C,2,FALSE)</f>
        <v>N/A</v>
      </c>
      <c r="T86" s="8" t="s">
        <v>683</v>
      </c>
      <c r="U86" s="8" t="s">
        <v>688</v>
      </c>
      <c r="V86" s="8" t="s">
        <v>685</v>
      </c>
      <c r="W86" s="77" t="s">
        <v>130</v>
      </c>
      <c r="X86" s="5" t="s">
        <v>704</v>
      </c>
      <c r="Y86" s="78">
        <f>+HLOOKUP($B86,CRCC_DataFile_6_2!$F$1:$T$25,9,0)</f>
        <v>0</v>
      </c>
      <c r="Z86" s="81" t="str">
        <f>VLOOKUP($B86,QualitativeNotes!B:C,2,FALSE)</f>
        <v>N/A</v>
      </c>
      <c r="AA86" s="8" t="s">
        <v>683</v>
      </c>
      <c r="AB86" s="8" t="s">
        <v>689</v>
      </c>
      <c r="AC86" s="8" t="s">
        <v>685</v>
      </c>
      <c r="AD86" s="77" t="s">
        <v>130</v>
      </c>
      <c r="AE86" s="5" t="s">
        <v>704</v>
      </c>
      <c r="AF86" s="78">
        <f>+HLOOKUP($B86,CRCC_DataFile_6_2!$F$1:$T$25,15,0)</f>
        <v>0</v>
      </c>
      <c r="AG86" s="81" t="e">
        <f>VLOOKUP($B86,QualitativeNotes!H:I,2,FALSE)</f>
        <v>#N/A</v>
      </c>
      <c r="AH86" s="8" t="s">
        <v>683</v>
      </c>
      <c r="AI86" s="8" t="s">
        <v>690</v>
      </c>
      <c r="AJ86" s="8" t="s">
        <v>685</v>
      </c>
      <c r="AK86" s="77" t="s">
        <v>130</v>
      </c>
      <c r="AL86" s="5" t="s">
        <v>704</v>
      </c>
      <c r="AM86" s="78">
        <f>+HLOOKUP($B86,CRCC_DataFile_6_2!$F$1:$T$25,21,0)</f>
        <v>0</v>
      </c>
      <c r="AN86" s="81" t="e">
        <f>VLOOKUP($B86,QualitativeNotes!N:O,2,FALSE)</f>
        <v>#N/A</v>
      </c>
      <c r="AO86" s="8" t="s">
        <v>683</v>
      </c>
      <c r="AP86" s="8" t="s">
        <v>691</v>
      </c>
      <c r="AQ86" s="8" t="s">
        <v>685</v>
      </c>
      <c r="AR86" s="77" t="s">
        <v>130</v>
      </c>
      <c r="AS86" s="5" t="s">
        <v>704</v>
      </c>
      <c r="AT86" s="78">
        <f>+HLOOKUP($B86,CRCC_DataFile_6_2!$F$1:$T$25,21,0)</f>
        <v>0</v>
      </c>
      <c r="AU86" s="81" t="e">
        <f>VLOOKUP($B86,QualitativeNotes!U:V,2,FALSE)</f>
        <v>#N/A</v>
      </c>
    </row>
    <row r="87" spans="1:47" ht="30" x14ac:dyDescent="0.25">
      <c r="A87" s="89" t="str">
        <f t="shared" si="1"/>
        <v xml:space="preserve"> </v>
      </c>
      <c r="B87" s="90" t="s">
        <v>247</v>
      </c>
      <c r="C87" s="91" t="s">
        <v>238</v>
      </c>
      <c r="D87" s="91" t="s">
        <v>248</v>
      </c>
      <c r="E87" s="91" t="s">
        <v>131</v>
      </c>
      <c r="F87" s="8" t="s">
        <v>683</v>
      </c>
      <c r="G87" s="8" t="s">
        <v>684</v>
      </c>
      <c r="H87" s="8" t="s">
        <v>685</v>
      </c>
      <c r="I87" s="77" t="s">
        <v>130</v>
      </c>
      <c r="J87" s="5" t="s">
        <v>705</v>
      </c>
      <c r="K87" s="78"/>
      <c r="L87" s="81" t="str">
        <f>VLOOKUP(B87,QualitativeNotes!B:C,2,FALSE)</f>
        <v>N/A</v>
      </c>
      <c r="M87" s="8" t="s">
        <v>683</v>
      </c>
      <c r="N87" s="8" t="s">
        <v>687</v>
      </c>
      <c r="O87" s="8" t="s">
        <v>685</v>
      </c>
      <c r="P87" s="77" t="s">
        <v>130</v>
      </c>
      <c r="Q87" s="5" t="s">
        <v>705</v>
      </c>
      <c r="R87" s="78">
        <f>+HLOOKUP($B87,CRCC_DataFile_6_2!$F$1:$T$25,4,0)</f>
        <v>0</v>
      </c>
      <c r="S87" s="81" t="str">
        <f>VLOOKUP($B87,QualitativeNotes!B:C,2,FALSE)</f>
        <v>N/A</v>
      </c>
      <c r="T87" s="8" t="s">
        <v>683</v>
      </c>
      <c r="U87" s="8" t="s">
        <v>688</v>
      </c>
      <c r="V87" s="8" t="s">
        <v>685</v>
      </c>
      <c r="W87" s="77" t="s">
        <v>130</v>
      </c>
      <c r="X87" s="5" t="s">
        <v>705</v>
      </c>
      <c r="Y87" s="78">
        <f>+HLOOKUP($B87,CRCC_DataFile_6_2!$F$1:$T$25,10,0)</f>
        <v>0</v>
      </c>
      <c r="Z87" s="81" t="str">
        <f>VLOOKUP($B87,QualitativeNotes!B:C,2,FALSE)</f>
        <v>N/A</v>
      </c>
      <c r="AA87" s="8" t="s">
        <v>683</v>
      </c>
      <c r="AB87" s="8" t="s">
        <v>689</v>
      </c>
      <c r="AC87" s="8" t="s">
        <v>685</v>
      </c>
      <c r="AD87" s="77" t="s">
        <v>130</v>
      </c>
      <c r="AE87" s="5" t="s">
        <v>705</v>
      </c>
      <c r="AF87" s="78">
        <f>+HLOOKUP($B87,CRCC_DataFile_6_2!$F$1:$T$25,16,0)</f>
        <v>0</v>
      </c>
      <c r="AG87" s="81" t="e">
        <f>VLOOKUP($B87,QualitativeNotes!H:I,2,FALSE)</f>
        <v>#N/A</v>
      </c>
      <c r="AH87" s="8" t="s">
        <v>683</v>
      </c>
      <c r="AI87" s="8" t="s">
        <v>690</v>
      </c>
      <c r="AJ87" s="8" t="s">
        <v>685</v>
      </c>
      <c r="AK87" s="77" t="s">
        <v>130</v>
      </c>
      <c r="AL87" s="5" t="s">
        <v>705</v>
      </c>
      <c r="AM87" s="78">
        <f>+HLOOKUP($B87,CRCC_DataFile_6_2!$F$1:$T$25,22,0)</f>
        <v>0</v>
      </c>
      <c r="AN87" s="81" t="e">
        <f>VLOOKUP($B87,QualitativeNotes!N:O,2,FALSE)</f>
        <v>#N/A</v>
      </c>
      <c r="AO87" s="8" t="s">
        <v>683</v>
      </c>
      <c r="AP87" s="8" t="s">
        <v>691</v>
      </c>
      <c r="AQ87" s="8" t="s">
        <v>685</v>
      </c>
      <c r="AR87" s="77" t="s">
        <v>130</v>
      </c>
      <c r="AS87" s="5" t="s">
        <v>705</v>
      </c>
      <c r="AT87" s="78">
        <f>+HLOOKUP($B87,CRCC_DataFile_6_2!$F$1:$T$25,22,0)</f>
        <v>0</v>
      </c>
      <c r="AU87" s="81" t="e">
        <f>VLOOKUP($B87,QualitativeNotes!U:V,2,FALSE)</f>
        <v>#N/A</v>
      </c>
    </row>
    <row r="88" spans="1:47" ht="30" x14ac:dyDescent="0.25">
      <c r="A88" s="89" t="str">
        <f t="shared" si="1"/>
        <v xml:space="preserve"> </v>
      </c>
      <c r="B88" s="90" t="s">
        <v>247</v>
      </c>
      <c r="C88" s="91" t="s">
        <v>238</v>
      </c>
      <c r="D88" s="91" t="s">
        <v>248</v>
      </c>
      <c r="E88" s="91" t="s">
        <v>131</v>
      </c>
      <c r="F88" s="8" t="s">
        <v>683</v>
      </c>
      <c r="G88" s="8" t="s">
        <v>684</v>
      </c>
      <c r="H88" s="8" t="s">
        <v>685</v>
      </c>
      <c r="I88" s="77" t="s">
        <v>130</v>
      </c>
      <c r="J88" s="5" t="s">
        <v>706</v>
      </c>
      <c r="K88" s="78"/>
      <c r="L88" s="81" t="str">
        <f>VLOOKUP(B88,QualitativeNotes!B:C,2,FALSE)</f>
        <v>N/A</v>
      </c>
      <c r="M88" s="8" t="s">
        <v>683</v>
      </c>
      <c r="N88" s="8" t="s">
        <v>687</v>
      </c>
      <c r="O88" s="8" t="s">
        <v>685</v>
      </c>
      <c r="P88" s="77" t="s">
        <v>130</v>
      </c>
      <c r="Q88" s="5" t="s">
        <v>706</v>
      </c>
      <c r="R88" s="78">
        <f>+HLOOKUP($B88,CRCC_DataFile_6_2!$F$1:$T$25,5,0)</f>
        <v>0</v>
      </c>
      <c r="S88" s="81" t="str">
        <f>VLOOKUP($B88,QualitativeNotes!B:C,2,FALSE)</f>
        <v>N/A</v>
      </c>
      <c r="T88" s="8" t="s">
        <v>683</v>
      </c>
      <c r="U88" s="8" t="s">
        <v>688</v>
      </c>
      <c r="V88" s="8" t="s">
        <v>685</v>
      </c>
      <c r="W88" s="77" t="s">
        <v>130</v>
      </c>
      <c r="X88" s="5" t="s">
        <v>706</v>
      </c>
      <c r="Y88" s="78">
        <f>+HLOOKUP($B88,CRCC_DataFile_6_2!$F$1:$T$25,11,0)</f>
        <v>0</v>
      </c>
      <c r="Z88" s="81" t="str">
        <f>VLOOKUP($B88,QualitativeNotes!B:C,2,FALSE)</f>
        <v>N/A</v>
      </c>
      <c r="AA88" s="8" t="s">
        <v>683</v>
      </c>
      <c r="AB88" s="8" t="s">
        <v>689</v>
      </c>
      <c r="AC88" s="8" t="s">
        <v>685</v>
      </c>
      <c r="AD88" s="77" t="s">
        <v>130</v>
      </c>
      <c r="AE88" s="5" t="s">
        <v>706</v>
      </c>
      <c r="AF88" s="78">
        <f>+HLOOKUP($B88,CRCC_DataFile_6_2!$F$1:$T$25,17,0)</f>
        <v>0</v>
      </c>
      <c r="AG88" s="81" t="e">
        <f>VLOOKUP($B88,QualitativeNotes!H:I,2,FALSE)</f>
        <v>#N/A</v>
      </c>
      <c r="AH88" s="8" t="s">
        <v>683</v>
      </c>
      <c r="AI88" s="8" t="s">
        <v>690</v>
      </c>
      <c r="AJ88" s="8" t="s">
        <v>685</v>
      </c>
      <c r="AK88" s="77" t="s">
        <v>130</v>
      </c>
      <c r="AL88" s="5" t="s">
        <v>706</v>
      </c>
      <c r="AM88" s="78">
        <f>+HLOOKUP($B88,CRCC_DataFile_6_2!$F$1:$T$25,23,0)</f>
        <v>0</v>
      </c>
      <c r="AN88" s="81" t="e">
        <f>VLOOKUP($B88,QualitativeNotes!N:O,2,FALSE)</f>
        <v>#N/A</v>
      </c>
      <c r="AO88" s="8" t="s">
        <v>683</v>
      </c>
      <c r="AP88" s="8" t="s">
        <v>691</v>
      </c>
      <c r="AQ88" s="8" t="s">
        <v>685</v>
      </c>
      <c r="AR88" s="77" t="s">
        <v>130</v>
      </c>
      <c r="AS88" s="5" t="s">
        <v>706</v>
      </c>
      <c r="AT88" s="78">
        <f>+HLOOKUP($B88,CRCC_DataFile_6_2!$F$1:$T$25,23,0)</f>
        <v>0</v>
      </c>
      <c r="AU88" s="81" t="e">
        <f>VLOOKUP($B88,QualitativeNotes!U:V,2,FALSE)</f>
        <v>#N/A</v>
      </c>
    </row>
    <row r="89" spans="1:47" ht="30" x14ac:dyDescent="0.25">
      <c r="A89" s="89" t="str">
        <f t="shared" si="1"/>
        <v xml:space="preserve"> </v>
      </c>
      <c r="B89" s="90" t="s">
        <v>247</v>
      </c>
      <c r="C89" s="91" t="s">
        <v>238</v>
      </c>
      <c r="D89" s="91" t="s">
        <v>248</v>
      </c>
      <c r="E89" s="91" t="s">
        <v>131</v>
      </c>
      <c r="F89" s="8" t="s">
        <v>683</v>
      </c>
      <c r="G89" s="8" t="s">
        <v>684</v>
      </c>
      <c r="H89" s="8" t="s">
        <v>685</v>
      </c>
      <c r="I89" s="77" t="s">
        <v>130</v>
      </c>
      <c r="J89" s="5" t="s">
        <v>707</v>
      </c>
      <c r="K89" s="78"/>
      <c r="L89" s="81" t="str">
        <f>VLOOKUP(B89,QualitativeNotes!B:C,2,FALSE)</f>
        <v>N/A</v>
      </c>
      <c r="M89" s="8" t="s">
        <v>683</v>
      </c>
      <c r="N89" s="8" t="s">
        <v>687</v>
      </c>
      <c r="O89" s="8" t="s">
        <v>685</v>
      </c>
      <c r="P89" s="77" t="s">
        <v>130</v>
      </c>
      <c r="Q89" s="5" t="s">
        <v>707</v>
      </c>
      <c r="R89" s="78">
        <f>+HLOOKUP($B89,CRCC_DataFile_6_2!$F$1:$T$25,6,0)</f>
        <v>0</v>
      </c>
      <c r="S89" s="81" t="str">
        <f>VLOOKUP($B89,QualitativeNotes!B:C,2,FALSE)</f>
        <v>N/A</v>
      </c>
      <c r="T89" s="8" t="s">
        <v>683</v>
      </c>
      <c r="U89" s="8" t="s">
        <v>688</v>
      </c>
      <c r="V89" s="8" t="s">
        <v>685</v>
      </c>
      <c r="W89" s="77" t="s">
        <v>130</v>
      </c>
      <c r="X89" s="5" t="s">
        <v>707</v>
      </c>
      <c r="Y89" s="78">
        <f>+HLOOKUP($B89,CRCC_DataFile_6_2!$F$1:$T$25,12,0)</f>
        <v>0</v>
      </c>
      <c r="Z89" s="81" t="str">
        <f>VLOOKUP($B89,QualitativeNotes!B:C,2,FALSE)</f>
        <v>N/A</v>
      </c>
      <c r="AA89" s="8" t="s">
        <v>683</v>
      </c>
      <c r="AB89" s="8" t="s">
        <v>689</v>
      </c>
      <c r="AC89" s="8" t="s">
        <v>685</v>
      </c>
      <c r="AD89" s="77" t="s">
        <v>130</v>
      </c>
      <c r="AE89" s="5" t="s">
        <v>707</v>
      </c>
      <c r="AF89" s="78">
        <f>+HLOOKUP($B89,CRCC_DataFile_6_2!$F$1:$T$25,18,0)</f>
        <v>0</v>
      </c>
      <c r="AG89" s="81" t="e">
        <f>VLOOKUP($B89,QualitativeNotes!H:I,2,FALSE)</f>
        <v>#N/A</v>
      </c>
      <c r="AH89" s="8" t="s">
        <v>683</v>
      </c>
      <c r="AI89" s="8" t="s">
        <v>690</v>
      </c>
      <c r="AJ89" s="8" t="s">
        <v>685</v>
      </c>
      <c r="AK89" s="77" t="s">
        <v>130</v>
      </c>
      <c r="AL89" s="5" t="s">
        <v>707</v>
      </c>
      <c r="AM89" s="78">
        <f>+HLOOKUP($B89,CRCC_DataFile_6_2!$F$1:$T$25,24,0)</f>
        <v>0</v>
      </c>
      <c r="AN89" s="81" t="e">
        <f>VLOOKUP($B89,QualitativeNotes!N:O,2,FALSE)</f>
        <v>#N/A</v>
      </c>
      <c r="AO89" s="8" t="s">
        <v>683</v>
      </c>
      <c r="AP89" s="8" t="s">
        <v>691</v>
      </c>
      <c r="AQ89" s="8" t="s">
        <v>685</v>
      </c>
      <c r="AR89" s="77" t="s">
        <v>130</v>
      </c>
      <c r="AS89" s="5" t="s">
        <v>707</v>
      </c>
      <c r="AT89" s="78">
        <f>+HLOOKUP($B89,CRCC_DataFile_6_2!$F$1:$T$25,24,0)</f>
        <v>0</v>
      </c>
      <c r="AU89" s="81" t="e">
        <f>VLOOKUP($B89,QualitativeNotes!U:V,2,FALSE)</f>
        <v>#N/A</v>
      </c>
    </row>
    <row r="90" spans="1:47" ht="30" x14ac:dyDescent="0.25">
      <c r="A90" s="89" t="str">
        <f t="shared" si="1"/>
        <v xml:space="preserve"> </v>
      </c>
      <c r="B90" s="90" t="s">
        <v>247</v>
      </c>
      <c r="C90" s="91" t="s">
        <v>238</v>
      </c>
      <c r="D90" s="91" t="s">
        <v>248</v>
      </c>
      <c r="E90" s="91" t="s">
        <v>131</v>
      </c>
      <c r="F90" s="8" t="s">
        <v>683</v>
      </c>
      <c r="G90" s="8" t="s">
        <v>684</v>
      </c>
      <c r="H90" s="8" t="s">
        <v>685</v>
      </c>
      <c r="I90" s="77" t="s">
        <v>130</v>
      </c>
      <c r="J90" s="5" t="s">
        <v>708</v>
      </c>
      <c r="K90" s="78"/>
      <c r="L90" s="81" t="str">
        <f>VLOOKUP(B90,QualitativeNotes!B:C,2,FALSE)</f>
        <v>N/A</v>
      </c>
      <c r="M90" s="8" t="s">
        <v>683</v>
      </c>
      <c r="N90" s="8" t="s">
        <v>687</v>
      </c>
      <c r="O90" s="8" t="s">
        <v>685</v>
      </c>
      <c r="P90" s="77" t="s">
        <v>130</v>
      </c>
      <c r="Q90" s="5" t="s">
        <v>708</v>
      </c>
      <c r="R90" s="78">
        <f>+HLOOKUP($B90,CRCC_DataFile_6_2!$F$1:$T$25,7,0)</f>
        <v>0</v>
      </c>
      <c r="S90" s="81" t="str">
        <f>VLOOKUP($B90,QualitativeNotes!B:C,2,FALSE)</f>
        <v>N/A</v>
      </c>
      <c r="T90" s="8" t="s">
        <v>683</v>
      </c>
      <c r="U90" s="8" t="s">
        <v>688</v>
      </c>
      <c r="V90" s="8" t="s">
        <v>685</v>
      </c>
      <c r="W90" s="77" t="s">
        <v>130</v>
      </c>
      <c r="X90" s="5" t="s">
        <v>708</v>
      </c>
      <c r="Y90" s="78">
        <f>+HLOOKUP($B90,CRCC_DataFile_6_2!$F$1:$T$25,13,0)</f>
        <v>0</v>
      </c>
      <c r="Z90" s="81" t="str">
        <f>VLOOKUP($B90,QualitativeNotes!B:C,2,FALSE)</f>
        <v>N/A</v>
      </c>
      <c r="AA90" s="8" t="s">
        <v>683</v>
      </c>
      <c r="AB90" s="8" t="s">
        <v>689</v>
      </c>
      <c r="AC90" s="8" t="s">
        <v>685</v>
      </c>
      <c r="AD90" s="77" t="s">
        <v>130</v>
      </c>
      <c r="AE90" s="5" t="s">
        <v>708</v>
      </c>
      <c r="AF90" s="78">
        <f>+HLOOKUP($B90,CRCC_DataFile_6_2!$F$1:$T$25,19,0)</f>
        <v>0</v>
      </c>
      <c r="AG90" s="81" t="e">
        <f>VLOOKUP($B90,QualitativeNotes!H:I,2,FALSE)</f>
        <v>#N/A</v>
      </c>
      <c r="AH90" s="8" t="s">
        <v>683</v>
      </c>
      <c r="AI90" s="8" t="s">
        <v>690</v>
      </c>
      <c r="AJ90" s="8" t="s">
        <v>685</v>
      </c>
      <c r="AK90" s="77" t="s">
        <v>130</v>
      </c>
      <c r="AL90" s="5" t="s">
        <v>708</v>
      </c>
      <c r="AM90" s="78">
        <f>+HLOOKUP($B90,CRCC_DataFile_6_2!$F$1:$T$25,25,0)</f>
        <v>0</v>
      </c>
      <c r="AN90" s="81" t="e">
        <f>VLOOKUP($B90,QualitativeNotes!N:O,2,FALSE)</f>
        <v>#N/A</v>
      </c>
      <c r="AO90" s="8" t="s">
        <v>683</v>
      </c>
      <c r="AP90" s="8" t="s">
        <v>691</v>
      </c>
      <c r="AQ90" s="8" t="s">
        <v>685</v>
      </c>
      <c r="AR90" s="77" t="s">
        <v>130</v>
      </c>
      <c r="AS90" s="5" t="s">
        <v>708</v>
      </c>
      <c r="AT90" s="78">
        <f>+HLOOKUP($B90,CRCC_DataFile_6_2!$F$1:$T$25,25,0)</f>
        <v>0</v>
      </c>
      <c r="AU90" s="81" t="e">
        <f>VLOOKUP($B90,QualitativeNotes!U:V,2,FALSE)</f>
        <v>#N/A</v>
      </c>
    </row>
    <row r="91" spans="1:47" ht="30" x14ac:dyDescent="0.25">
      <c r="A91" s="89" t="str">
        <f t="shared" si="1"/>
        <v xml:space="preserve"> </v>
      </c>
      <c r="B91" s="90" t="s">
        <v>249</v>
      </c>
      <c r="C91" s="91" t="s">
        <v>238</v>
      </c>
      <c r="D91" s="91" t="s">
        <v>250</v>
      </c>
      <c r="E91" s="91" t="s">
        <v>131</v>
      </c>
      <c r="F91" s="8" t="s">
        <v>683</v>
      </c>
      <c r="G91" s="8" t="s">
        <v>684</v>
      </c>
      <c r="H91" s="8" t="s">
        <v>685</v>
      </c>
      <c r="I91" s="77" t="s">
        <v>130</v>
      </c>
      <c r="J91" s="5" t="s">
        <v>703</v>
      </c>
      <c r="K91" s="78"/>
      <c r="L91" s="81" t="str">
        <f>VLOOKUP(B91,QualitativeNotes!B:C,2,FALSE)</f>
        <v>N/A</v>
      </c>
      <c r="M91" s="8" t="s">
        <v>683</v>
      </c>
      <c r="N91" s="8" t="s">
        <v>687</v>
      </c>
      <c r="O91" s="8" t="s">
        <v>685</v>
      </c>
      <c r="P91" s="77" t="s">
        <v>130</v>
      </c>
      <c r="Q91" s="5" t="s">
        <v>703</v>
      </c>
      <c r="R91" s="78">
        <f>+HLOOKUP($B91,CRCC_DataFile_6_2!$F$1:$T$25,2,0)</f>
        <v>3178672935613</v>
      </c>
      <c r="S91" s="81" t="str">
        <f>VLOOKUP($B91,QualitativeNotes!B:C,2,FALSE)</f>
        <v>N/A</v>
      </c>
      <c r="T91" s="8" t="s">
        <v>683</v>
      </c>
      <c r="U91" s="8" t="s">
        <v>688</v>
      </c>
      <c r="V91" s="8" t="s">
        <v>685</v>
      </c>
      <c r="W91" s="77" t="s">
        <v>130</v>
      </c>
      <c r="X91" s="5" t="s">
        <v>703</v>
      </c>
      <c r="Y91" s="78">
        <f>+HLOOKUP($B91,CRCC_DataFile_6_2!$F$1:$T$25,8,0)</f>
        <v>4860749938440</v>
      </c>
      <c r="Z91" s="81" t="str">
        <f>VLOOKUP($B91,QualitativeNotes!B:C,2,FALSE)</f>
        <v>N/A</v>
      </c>
      <c r="AA91" s="8" t="s">
        <v>683</v>
      </c>
      <c r="AB91" s="8" t="s">
        <v>689</v>
      </c>
      <c r="AC91" s="8" t="s">
        <v>685</v>
      </c>
      <c r="AD91" s="77" t="s">
        <v>130</v>
      </c>
      <c r="AE91" s="5" t="s">
        <v>703</v>
      </c>
      <c r="AF91" s="78">
        <f>+HLOOKUP($B91,CRCC_DataFile_6_2!$F$1:$T$25,14,0)</f>
        <v>3862195229</v>
      </c>
      <c r="AG91" s="81" t="e">
        <f>VLOOKUP($B91,QualitativeNotes!H:I,2,FALSE)</f>
        <v>#N/A</v>
      </c>
      <c r="AH91" s="8" t="s">
        <v>683</v>
      </c>
      <c r="AI91" s="8" t="s">
        <v>690</v>
      </c>
      <c r="AJ91" s="8" t="s">
        <v>685</v>
      </c>
      <c r="AK91" s="77" t="s">
        <v>130</v>
      </c>
      <c r="AL91" s="5" t="s">
        <v>703</v>
      </c>
      <c r="AM91" s="78">
        <f>+HLOOKUP($B91,CRCC_DataFile_6_2!$F$1:$T$25,20,0)</f>
        <v>517399953851</v>
      </c>
      <c r="AN91" s="81" t="e">
        <f>VLOOKUP($B91,QualitativeNotes!N:O,2,FALSE)</f>
        <v>#N/A</v>
      </c>
      <c r="AO91" s="8" t="s">
        <v>683</v>
      </c>
      <c r="AP91" s="8" t="s">
        <v>691</v>
      </c>
      <c r="AQ91" s="8" t="s">
        <v>685</v>
      </c>
      <c r="AR91" s="77" t="s">
        <v>130</v>
      </c>
      <c r="AS91" s="5" t="s">
        <v>703</v>
      </c>
      <c r="AT91" s="78">
        <f>+HLOOKUP($B91,CRCC_DataFile_6_2!$F$1:$T$25,20,0)</f>
        <v>517399953851</v>
      </c>
      <c r="AU91" s="81" t="e">
        <f>VLOOKUP($B91,QualitativeNotes!U:V,2,FALSE)</f>
        <v>#N/A</v>
      </c>
    </row>
    <row r="92" spans="1:47" ht="30" x14ac:dyDescent="0.25">
      <c r="A92" s="89" t="str">
        <f t="shared" si="1"/>
        <v xml:space="preserve"> </v>
      </c>
      <c r="B92" s="90" t="s">
        <v>249</v>
      </c>
      <c r="C92" s="91" t="s">
        <v>238</v>
      </c>
      <c r="D92" s="91" t="s">
        <v>250</v>
      </c>
      <c r="E92" s="91" t="s">
        <v>131</v>
      </c>
      <c r="F92" s="8" t="s">
        <v>683</v>
      </c>
      <c r="G92" s="8" t="s">
        <v>684</v>
      </c>
      <c r="H92" s="8" t="s">
        <v>685</v>
      </c>
      <c r="I92" s="77" t="s">
        <v>130</v>
      </c>
      <c r="J92" s="5" t="s">
        <v>704</v>
      </c>
      <c r="K92" s="78"/>
      <c r="L92" s="81" t="str">
        <f>VLOOKUP(B92,QualitativeNotes!B:C,2,FALSE)</f>
        <v>N/A</v>
      </c>
      <c r="M92" s="8" t="s">
        <v>683</v>
      </c>
      <c r="N92" s="8" t="s">
        <v>687</v>
      </c>
      <c r="O92" s="8" t="s">
        <v>685</v>
      </c>
      <c r="P92" s="77" t="s">
        <v>130</v>
      </c>
      <c r="Q92" s="5" t="s">
        <v>704</v>
      </c>
      <c r="R92" s="78">
        <f>+HLOOKUP($B92,CRCC_DataFile_6_2!$F$1:$T$25,3,0)</f>
        <v>3041752591639.5</v>
      </c>
      <c r="S92" s="81" t="str">
        <f>VLOOKUP($B92,QualitativeNotes!B:C,2,FALSE)</f>
        <v>N/A</v>
      </c>
      <c r="T92" s="8" t="s">
        <v>683</v>
      </c>
      <c r="U92" s="8" t="s">
        <v>688</v>
      </c>
      <c r="V92" s="8" t="s">
        <v>685</v>
      </c>
      <c r="W92" s="77" t="s">
        <v>130</v>
      </c>
      <c r="X92" s="5" t="s">
        <v>704</v>
      </c>
      <c r="Y92" s="78">
        <f>+HLOOKUP($B92,CRCC_DataFile_6_2!$F$1:$T$25,9,0)</f>
        <v>4658735899135.2998</v>
      </c>
      <c r="Z92" s="81" t="str">
        <f>VLOOKUP($B92,QualitativeNotes!B:C,2,FALSE)</f>
        <v>N/A</v>
      </c>
      <c r="AA92" s="8" t="s">
        <v>683</v>
      </c>
      <c r="AB92" s="8" t="s">
        <v>689</v>
      </c>
      <c r="AC92" s="8" t="s">
        <v>685</v>
      </c>
      <c r="AD92" s="77" t="s">
        <v>130</v>
      </c>
      <c r="AE92" s="5" t="s">
        <v>704</v>
      </c>
      <c r="AF92" s="78">
        <f>+HLOOKUP($B92,CRCC_DataFile_6_2!$F$1:$T$25,15,0)</f>
        <v>3731816376</v>
      </c>
      <c r="AG92" s="81" t="e">
        <f>VLOOKUP($B92,QualitativeNotes!H:I,2,FALSE)</f>
        <v>#N/A</v>
      </c>
      <c r="AH92" s="8" t="s">
        <v>683</v>
      </c>
      <c r="AI92" s="8" t="s">
        <v>690</v>
      </c>
      <c r="AJ92" s="8" t="s">
        <v>685</v>
      </c>
      <c r="AK92" s="77" t="s">
        <v>130</v>
      </c>
      <c r="AL92" s="5" t="s">
        <v>704</v>
      </c>
      <c r="AM92" s="78">
        <f>+HLOOKUP($B92,CRCC_DataFile_6_2!$F$1:$T$25,21,0)</f>
        <v>495727792359.29999</v>
      </c>
      <c r="AN92" s="81" t="e">
        <f>VLOOKUP($B92,QualitativeNotes!N:O,2,FALSE)</f>
        <v>#N/A</v>
      </c>
      <c r="AO92" s="8" t="s">
        <v>683</v>
      </c>
      <c r="AP92" s="8" t="s">
        <v>691</v>
      </c>
      <c r="AQ92" s="8" t="s">
        <v>685</v>
      </c>
      <c r="AR92" s="77" t="s">
        <v>130</v>
      </c>
      <c r="AS92" s="5" t="s">
        <v>704</v>
      </c>
      <c r="AT92" s="78">
        <f>+HLOOKUP($B92,CRCC_DataFile_6_2!$F$1:$T$25,21,0)</f>
        <v>495727792359.29999</v>
      </c>
      <c r="AU92" s="81" t="e">
        <f>VLOOKUP($B92,QualitativeNotes!U:V,2,FALSE)</f>
        <v>#N/A</v>
      </c>
    </row>
    <row r="93" spans="1:47" ht="30" x14ac:dyDescent="0.25">
      <c r="A93" s="89" t="str">
        <f t="shared" si="1"/>
        <v xml:space="preserve"> </v>
      </c>
      <c r="B93" s="90" t="s">
        <v>249</v>
      </c>
      <c r="C93" s="91" t="s">
        <v>238</v>
      </c>
      <c r="D93" s="91" t="s">
        <v>250</v>
      </c>
      <c r="E93" s="91" t="s">
        <v>131</v>
      </c>
      <c r="F93" s="8" t="s">
        <v>683</v>
      </c>
      <c r="G93" s="8" t="s">
        <v>684</v>
      </c>
      <c r="H93" s="8" t="s">
        <v>685</v>
      </c>
      <c r="I93" s="77" t="s">
        <v>130</v>
      </c>
      <c r="J93" s="5" t="s">
        <v>705</v>
      </c>
      <c r="K93" s="78"/>
      <c r="L93" s="81" t="str">
        <f>VLOOKUP(B93,QualitativeNotes!B:C,2,FALSE)</f>
        <v>N/A</v>
      </c>
      <c r="M93" s="8" t="s">
        <v>683</v>
      </c>
      <c r="N93" s="8" t="s">
        <v>687</v>
      </c>
      <c r="O93" s="8" t="s">
        <v>685</v>
      </c>
      <c r="P93" s="77" t="s">
        <v>130</v>
      </c>
      <c r="Q93" s="5" t="s">
        <v>705</v>
      </c>
      <c r="R93" s="78">
        <f>+HLOOKUP($B93,CRCC_DataFile_6_2!$F$1:$T$25,4,0)</f>
        <v>7146233832196</v>
      </c>
      <c r="S93" s="81" t="str">
        <f>VLOOKUP($B93,QualitativeNotes!B:C,2,FALSE)</f>
        <v>N/A</v>
      </c>
      <c r="T93" s="8" t="s">
        <v>683</v>
      </c>
      <c r="U93" s="8" t="s">
        <v>688</v>
      </c>
      <c r="V93" s="8" t="s">
        <v>685</v>
      </c>
      <c r="W93" s="77" t="s">
        <v>130</v>
      </c>
      <c r="X93" s="5" t="s">
        <v>705</v>
      </c>
      <c r="Y93" s="78">
        <f>+HLOOKUP($B93,CRCC_DataFile_6_2!$F$1:$T$25,10,0)</f>
        <v>1729520874802</v>
      </c>
      <c r="Z93" s="81" t="str">
        <f>VLOOKUP($B93,QualitativeNotes!B:C,2,FALSE)</f>
        <v>N/A</v>
      </c>
      <c r="AA93" s="8" t="s">
        <v>683</v>
      </c>
      <c r="AB93" s="8" t="s">
        <v>689</v>
      </c>
      <c r="AC93" s="8" t="s">
        <v>685</v>
      </c>
      <c r="AD93" s="77" t="s">
        <v>130</v>
      </c>
      <c r="AE93" s="5" t="s">
        <v>705</v>
      </c>
      <c r="AF93" s="78">
        <f>+HLOOKUP($B93,CRCC_DataFile_6_2!$F$1:$T$25,16,0)</f>
        <v>28528798203</v>
      </c>
      <c r="AG93" s="81" t="e">
        <f>VLOOKUP($B93,QualitativeNotes!H:I,2,FALSE)</f>
        <v>#N/A</v>
      </c>
      <c r="AH93" s="8" t="s">
        <v>683</v>
      </c>
      <c r="AI93" s="8" t="s">
        <v>690</v>
      </c>
      <c r="AJ93" s="8" t="s">
        <v>685</v>
      </c>
      <c r="AK93" s="77" t="s">
        <v>130</v>
      </c>
      <c r="AL93" s="5" t="s">
        <v>705</v>
      </c>
      <c r="AM93" s="78">
        <f>+HLOOKUP($B93,CRCC_DataFile_6_2!$F$1:$T$25,22,0)</f>
        <v>157419065934</v>
      </c>
      <c r="AN93" s="81" t="e">
        <f>VLOOKUP($B93,QualitativeNotes!N:O,2,FALSE)</f>
        <v>#N/A</v>
      </c>
      <c r="AO93" s="8" t="s">
        <v>683</v>
      </c>
      <c r="AP93" s="8" t="s">
        <v>691</v>
      </c>
      <c r="AQ93" s="8" t="s">
        <v>685</v>
      </c>
      <c r="AR93" s="77" t="s">
        <v>130</v>
      </c>
      <c r="AS93" s="5" t="s">
        <v>705</v>
      </c>
      <c r="AT93" s="78">
        <f>+HLOOKUP($B93,CRCC_DataFile_6_2!$F$1:$T$25,22,0)</f>
        <v>157419065934</v>
      </c>
      <c r="AU93" s="81" t="e">
        <f>VLOOKUP($B93,QualitativeNotes!U:V,2,FALSE)</f>
        <v>#N/A</v>
      </c>
    </row>
    <row r="94" spans="1:47" ht="30" x14ac:dyDescent="0.25">
      <c r="A94" s="89" t="str">
        <f t="shared" si="1"/>
        <v xml:space="preserve"> </v>
      </c>
      <c r="B94" s="90" t="s">
        <v>249</v>
      </c>
      <c r="C94" s="91" t="s">
        <v>238</v>
      </c>
      <c r="D94" s="91" t="s">
        <v>250</v>
      </c>
      <c r="E94" s="91" t="s">
        <v>131</v>
      </c>
      <c r="F94" s="8" t="s">
        <v>683</v>
      </c>
      <c r="G94" s="8" t="s">
        <v>684</v>
      </c>
      <c r="H94" s="8" t="s">
        <v>685</v>
      </c>
      <c r="I94" s="77" t="s">
        <v>130</v>
      </c>
      <c r="J94" s="5" t="s">
        <v>706</v>
      </c>
      <c r="K94" s="78"/>
      <c r="L94" s="81" t="str">
        <f>VLOOKUP(B94,QualitativeNotes!B:C,2,FALSE)</f>
        <v>N/A</v>
      </c>
      <c r="M94" s="8" t="s">
        <v>683</v>
      </c>
      <c r="N94" s="8" t="s">
        <v>687</v>
      </c>
      <c r="O94" s="8" t="s">
        <v>685</v>
      </c>
      <c r="P94" s="77" t="s">
        <v>130</v>
      </c>
      <c r="Q94" s="5" t="s">
        <v>706</v>
      </c>
      <c r="R94" s="78">
        <f>+HLOOKUP($B94,CRCC_DataFile_6_2!$F$1:$T$25,5,0)</f>
        <v>6684874340996.6602</v>
      </c>
      <c r="S94" s="81" t="str">
        <f>VLOOKUP($B94,QualitativeNotes!B:C,2,FALSE)</f>
        <v>N/A</v>
      </c>
      <c r="T94" s="8" t="s">
        <v>683</v>
      </c>
      <c r="U94" s="8" t="s">
        <v>688</v>
      </c>
      <c r="V94" s="8" t="s">
        <v>685</v>
      </c>
      <c r="W94" s="77" t="s">
        <v>130</v>
      </c>
      <c r="X94" s="5" t="s">
        <v>706</v>
      </c>
      <c r="Y94" s="78">
        <f>+HLOOKUP($B94,CRCC_DataFile_6_2!$F$1:$T$25,11,0)</f>
        <v>1607054239736.6499</v>
      </c>
      <c r="Z94" s="81" t="str">
        <f>VLOOKUP($B94,QualitativeNotes!B:C,2,FALSE)</f>
        <v>N/A</v>
      </c>
      <c r="AA94" s="8" t="s">
        <v>683</v>
      </c>
      <c r="AB94" s="8" t="s">
        <v>689</v>
      </c>
      <c r="AC94" s="8" t="s">
        <v>685</v>
      </c>
      <c r="AD94" s="77" t="s">
        <v>130</v>
      </c>
      <c r="AE94" s="5" t="s">
        <v>706</v>
      </c>
      <c r="AF94" s="78">
        <f>+HLOOKUP($B94,CRCC_DataFile_6_2!$F$1:$T$25,17,0)</f>
        <v>26979928246.200001</v>
      </c>
      <c r="AG94" s="81" t="e">
        <f>VLOOKUP($B94,QualitativeNotes!H:I,2,FALSE)</f>
        <v>#N/A</v>
      </c>
      <c r="AH94" s="8" t="s">
        <v>683</v>
      </c>
      <c r="AI94" s="8" t="s">
        <v>690</v>
      </c>
      <c r="AJ94" s="8" t="s">
        <v>685</v>
      </c>
      <c r="AK94" s="77" t="s">
        <v>130</v>
      </c>
      <c r="AL94" s="5" t="s">
        <v>706</v>
      </c>
      <c r="AM94" s="78">
        <f>+HLOOKUP($B94,CRCC_DataFile_6_2!$F$1:$T$25,23,0)</f>
        <v>143251350000</v>
      </c>
      <c r="AN94" s="81" t="e">
        <f>VLOOKUP($B94,QualitativeNotes!N:O,2,FALSE)</f>
        <v>#N/A</v>
      </c>
      <c r="AO94" s="8" t="s">
        <v>683</v>
      </c>
      <c r="AP94" s="8" t="s">
        <v>691</v>
      </c>
      <c r="AQ94" s="8" t="s">
        <v>685</v>
      </c>
      <c r="AR94" s="77" t="s">
        <v>130</v>
      </c>
      <c r="AS94" s="5" t="s">
        <v>706</v>
      </c>
      <c r="AT94" s="78">
        <f>+HLOOKUP($B94,CRCC_DataFile_6_2!$F$1:$T$25,23,0)</f>
        <v>143251350000</v>
      </c>
      <c r="AU94" s="81" t="e">
        <f>VLOOKUP($B94,QualitativeNotes!U:V,2,FALSE)</f>
        <v>#N/A</v>
      </c>
    </row>
    <row r="95" spans="1:47" ht="30" x14ac:dyDescent="0.25">
      <c r="A95" s="89" t="str">
        <f t="shared" si="1"/>
        <v xml:space="preserve"> </v>
      </c>
      <c r="B95" s="90" t="s">
        <v>249</v>
      </c>
      <c r="C95" s="91" t="s">
        <v>238</v>
      </c>
      <c r="D95" s="91" t="s">
        <v>250</v>
      </c>
      <c r="E95" s="91" t="s">
        <v>131</v>
      </c>
      <c r="F95" s="8" t="s">
        <v>683</v>
      </c>
      <c r="G95" s="8" t="s">
        <v>684</v>
      </c>
      <c r="H95" s="8" t="s">
        <v>685</v>
      </c>
      <c r="I95" s="77" t="s">
        <v>130</v>
      </c>
      <c r="J95" s="5" t="s">
        <v>707</v>
      </c>
      <c r="K95" s="78"/>
      <c r="L95" s="81" t="str">
        <f>VLOOKUP(B95,QualitativeNotes!B:C,2,FALSE)</f>
        <v>N/A</v>
      </c>
      <c r="M95" s="8" t="s">
        <v>683</v>
      </c>
      <c r="N95" s="8" t="s">
        <v>687</v>
      </c>
      <c r="O95" s="8" t="s">
        <v>685</v>
      </c>
      <c r="P95" s="77" t="s">
        <v>130</v>
      </c>
      <c r="Q95" s="5" t="s">
        <v>707</v>
      </c>
      <c r="R95" s="78">
        <f>+HLOOKUP($B95,CRCC_DataFile_6_2!$F$1:$T$25,6,0)</f>
        <v>0</v>
      </c>
      <c r="S95" s="81" t="str">
        <f>VLOOKUP($B95,QualitativeNotes!B:C,2,FALSE)</f>
        <v>N/A</v>
      </c>
      <c r="T95" s="8" t="s">
        <v>683</v>
      </c>
      <c r="U95" s="8" t="s">
        <v>688</v>
      </c>
      <c r="V95" s="8" t="s">
        <v>685</v>
      </c>
      <c r="W95" s="77" t="s">
        <v>130</v>
      </c>
      <c r="X95" s="5" t="s">
        <v>707</v>
      </c>
      <c r="Y95" s="78">
        <f>+HLOOKUP($B95,CRCC_DataFile_6_2!$F$1:$T$25,12,0)</f>
        <v>0</v>
      </c>
      <c r="Z95" s="81" t="str">
        <f>VLOOKUP($B95,QualitativeNotes!B:C,2,FALSE)</f>
        <v>N/A</v>
      </c>
      <c r="AA95" s="8" t="s">
        <v>683</v>
      </c>
      <c r="AB95" s="8" t="s">
        <v>689</v>
      </c>
      <c r="AC95" s="8" t="s">
        <v>685</v>
      </c>
      <c r="AD95" s="77" t="s">
        <v>130</v>
      </c>
      <c r="AE95" s="5" t="s">
        <v>707</v>
      </c>
      <c r="AF95" s="78">
        <f>+HLOOKUP($B95,CRCC_DataFile_6_2!$F$1:$T$25,18,0)</f>
        <v>0</v>
      </c>
      <c r="AG95" s="81" t="e">
        <f>VLOOKUP($B95,QualitativeNotes!H:I,2,FALSE)</f>
        <v>#N/A</v>
      </c>
      <c r="AH95" s="8" t="s">
        <v>683</v>
      </c>
      <c r="AI95" s="8" t="s">
        <v>690</v>
      </c>
      <c r="AJ95" s="8" t="s">
        <v>685</v>
      </c>
      <c r="AK95" s="77" t="s">
        <v>130</v>
      </c>
      <c r="AL95" s="5" t="s">
        <v>707</v>
      </c>
      <c r="AM95" s="78">
        <f>+HLOOKUP($B95,CRCC_DataFile_6_2!$F$1:$T$25,24,0)</f>
        <v>0</v>
      </c>
      <c r="AN95" s="81" t="e">
        <f>VLOOKUP($B95,QualitativeNotes!N:O,2,FALSE)</f>
        <v>#N/A</v>
      </c>
      <c r="AO95" s="8" t="s">
        <v>683</v>
      </c>
      <c r="AP95" s="8" t="s">
        <v>691</v>
      </c>
      <c r="AQ95" s="8" t="s">
        <v>685</v>
      </c>
      <c r="AR95" s="77" t="s">
        <v>130</v>
      </c>
      <c r="AS95" s="5" t="s">
        <v>707</v>
      </c>
      <c r="AT95" s="78">
        <f>+HLOOKUP($B95,CRCC_DataFile_6_2!$F$1:$T$25,24,0)</f>
        <v>0</v>
      </c>
      <c r="AU95" s="81" t="e">
        <f>VLOOKUP($B95,QualitativeNotes!U:V,2,FALSE)</f>
        <v>#N/A</v>
      </c>
    </row>
    <row r="96" spans="1:47" ht="30" x14ac:dyDescent="0.25">
      <c r="A96" s="89" t="str">
        <f t="shared" si="1"/>
        <v xml:space="preserve"> </v>
      </c>
      <c r="B96" s="90" t="s">
        <v>249</v>
      </c>
      <c r="C96" s="91" t="s">
        <v>238</v>
      </c>
      <c r="D96" s="91" t="s">
        <v>250</v>
      </c>
      <c r="E96" s="91" t="s">
        <v>131</v>
      </c>
      <c r="F96" s="8" t="s">
        <v>683</v>
      </c>
      <c r="G96" s="8" t="s">
        <v>684</v>
      </c>
      <c r="H96" s="8" t="s">
        <v>685</v>
      </c>
      <c r="I96" s="77" t="s">
        <v>130</v>
      </c>
      <c r="J96" s="5" t="s">
        <v>708</v>
      </c>
      <c r="K96" s="78"/>
      <c r="L96" s="81" t="str">
        <f>VLOOKUP(B96,QualitativeNotes!B:C,2,FALSE)</f>
        <v>N/A</v>
      </c>
      <c r="M96" s="8" t="s">
        <v>683</v>
      </c>
      <c r="N96" s="8" t="s">
        <v>687</v>
      </c>
      <c r="O96" s="8" t="s">
        <v>685</v>
      </c>
      <c r="P96" s="77" t="s">
        <v>130</v>
      </c>
      <c r="Q96" s="5" t="s">
        <v>708</v>
      </c>
      <c r="R96" s="78">
        <f>+HLOOKUP($B96,CRCC_DataFile_6_2!$F$1:$T$25,7,0)</f>
        <v>0</v>
      </c>
      <c r="S96" s="81" t="str">
        <f>VLOOKUP($B96,QualitativeNotes!B:C,2,FALSE)</f>
        <v>N/A</v>
      </c>
      <c r="T96" s="8" t="s">
        <v>683</v>
      </c>
      <c r="U96" s="8" t="s">
        <v>688</v>
      </c>
      <c r="V96" s="8" t="s">
        <v>685</v>
      </c>
      <c r="W96" s="77" t="s">
        <v>130</v>
      </c>
      <c r="X96" s="5" t="s">
        <v>708</v>
      </c>
      <c r="Y96" s="78">
        <f>+HLOOKUP($B96,CRCC_DataFile_6_2!$F$1:$T$25,13,0)</f>
        <v>0</v>
      </c>
      <c r="Z96" s="81" t="str">
        <f>VLOOKUP($B96,QualitativeNotes!B:C,2,FALSE)</f>
        <v>N/A</v>
      </c>
      <c r="AA96" s="8" t="s">
        <v>683</v>
      </c>
      <c r="AB96" s="8" t="s">
        <v>689</v>
      </c>
      <c r="AC96" s="8" t="s">
        <v>685</v>
      </c>
      <c r="AD96" s="77" t="s">
        <v>130</v>
      </c>
      <c r="AE96" s="5" t="s">
        <v>708</v>
      </c>
      <c r="AF96" s="78">
        <f>+HLOOKUP($B96,CRCC_DataFile_6_2!$F$1:$T$25,19,0)</f>
        <v>0</v>
      </c>
      <c r="AG96" s="81" t="e">
        <f>VLOOKUP($B96,QualitativeNotes!H:I,2,FALSE)</f>
        <v>#N/A</v>
      </c>
      <c r="AH96" s="8" t="s">
        <v>683</v>
      </c>
      <c r="AI96" s="8" t="s">
        <v>690</v>
      </c>
      <c r="AJ96" s="8" t="s">
        <v>685</v>
      </c>
      <c r="AK96" s="77" t="s">
        <v>130</v>
      </c>
      <c r="AL96" s="5" t="s">
        <v>708</v>
      </c>
      <c r="AM96" s="78">
        <f>+HLOOKUP($B96,CRCC_DataFile_6_2!$F$1:$T$25,25,0)</f>
        <v>0</v>
      </c>
      <c r="AN96" s="81" t="e">
        <f>VLOOKUP($B96,QualitativeNotes!N:O,2,FALSE)</f>
        <v>#N/A</v>
      </c>
      <c r="AO96" s="8" t="s">
        <v>683</v>
      </c>
      <c r="AP96" s="8" t="s">
        <v>691</v>
      </c>
      <c r="AQ96" s="8" t="s">
        <v>685</v>
      </c>
      <c r="AR96" s="77" t="s">
        <v>130</v>
      </c>
      <c r="AS96" s="5" t="s">
        <v>708</v>
      </c>
      <c r="AT96" s="78">
        <f>+HLOOKUP($B96,CRCC_DataFile_6_2!$F$1:$T$25,25,0)</f>
        <v>0</v>
      </c>
      <c r="AU96" s="81" t="e">
        <f>VLOOKUP($B96,QualitativeNotes!U:V,2,FALSE)</f>
        <v>#N/A</v>
      </c>
    </row>
    <row r="97" spans="1:47" ht="45" x14ac:dyDescent="0.25">
      <c r="A97" s="89" t="str">
        <f t="shared" si="1"/>
        <v xml:space="preserve"> </v>
      </c>
      <c r="B97" s="90" t="s">
        <v>251</v>
      </c>
      <c r="C97" s="91" t="s">
        <v>238</v>
      </c>
      <c r="D97" s="91" t="s">
        <v>252</v>
      </c>
      <c r="E97" s="91" t="s">
        <v>131</v>
      </c>
      <c r="F97" s="8" t="s">
        <v>683</v>
      </c>
      <c r="G97" s="8" t="s">
        <v>684</v>
      </c>
      <c r="H97" s="8" t="s">
        <v>685</v>
      </c>
      <c r="I97" s="77" t="s">
        <v>130</v>
      </c>
      <c r="J97" s="5" t="s">
        <v>703</v>
      </c>
      <c r="K97" s="78"/>
      <c r="L97" s="81" t="str">
        <f>VLOOKUP(B97,QualitativeNotes!B:C,2,FALSE)</f>
        <v>N/A</v>
      </c>
      <c r="M97" s="8" t="s">
        <v>683</v>
      </c>
      <c r="N97" s="8" t="s">
        <v>687</v>
      </c>
      <c r="O97" s="8" t="s">
        <v>685</v>
      </c>
      <c r="P97" s="77" t="s">
        <v>130</v>
      </c>
      <c r="Q97" s="5" t="s">
        <v>703</v>
      </c>
      <c r="R97" s="78">
        <f>+HLOOKUP($B97,CRCC_DataFile_6_2!$F$1:$T$25,2,0)</f>
        <v>0</v>
      </c>
      <c r="S97" s="81" t="str">
        <f>VLOOKUP($B97,QualitativeNotes!B:C,2,FALSE)</f>
        <v>N/A</v>
      </c>
      <c r="T97" s="8" t="s">
        <v>683</v>
      </c>
      <c r="U97" s="8" t="s">
        <v>688</v>
      </c>
      <c r="V97" s="8" t="s">
        <v>685</v>
      </c>
      <c r="W97" s="77" t="s">
        <v>130</v>
      </c>
      <c r="X97" s="5" t="s">
        <v>703</v>
      </c>
      <c r="Y97" s="78">
        <f>+HLOOKUP($B97,CRCC_DataFile_6_2!$F$1:$T$25,8,0)</f>
        <v>0</v>
      </c>
      <c r="Z97" s="81" t="str">
        <f>VLOOKUP($B97,QualitativeNotes!B:C,2,FALSE)</f>
        <v>N/A</v>
      </c>
      <c r="AA97" s="8" t="s">
        <v>683</v>
      </c>
      <c r="AB97" s="8" t="s">
        <v>689</v>
      </c>
      <c r="AC97" s="8" t="s">
        <v>685</v>
      </c>
      <c r="AD97" s="77" t="s">
        <v>130</v>
      </c>
      <c r="AE97" s="5" t="s">
        <v>703</v>
      </c>
      <c r="AF97" s="78">
        <f>+HLOOKUP($B97,CRCC_DataFile_6_2!$F$1:$T$25,14,0)</f>
        <v>0</v>
      </c>
      <c r="AG97" s="81" t="e">
        <f>VLOOKUP($B97,QualitativeNotes!H:I,2,FALSE)</f>
        <v>#N/A</v>
      </c>
      <c r="AH97" s="8" t="s">
        <v>683</v>
      </c>
      <c r="AI97" s="8" t="s">
        <v>690</v>
      </c>
      <c r="AJ97" s="8" t="s">
        <v>685</v>
      </c>
      <c r="AK97" s="77" t="s">
        <v>130</v>
      </c>
      <c r="AL97" s="5" t="s">
        <v>703</v>
      </c>
      <c r="AM97" s="78">
        <f>+HLOOKUP($B97,CRCC_DataFile_6_2!$F$1:$T$25,20,0)</f>
        <v>0</v>
      </c>
      <c r="AN97" s="81" t="e">
        <f>VLOOKUP($B97,QualitativeNotes!N:O,2,FALSE)</f>
        <v>#N/A</v>
      </c>
      <c r="AO97" s="8" t="s">
        <v>683</v>
      </c>
      <c r="AP97" s="8" t="s">
        <v>691</v>
      </c>
      <c r="AQ97" s="8" t="s">
        <v>685</v>
      </c>
      <c r="AR97" s="77" t="s">
        <v>130</v>
      </c>
      <c r="AS97" s="5" t="s">
        <v>703</v>
      </c>
      <c r="AT97" s="78">
        <f>+HLOOKUP($B97,CRCC_DataFile_6_2!$F$1:$T$25,20,0)</f>
        <v>0</v>
      </c>
      <c r="AU97" s="81" t="e">
        <f>VLOOKUP($B97,QualitativeNotes!U:V,2,FALSE)</f>
        <v>#N/A</v>
      </c>
    </row>
    <row r="98" spans="1:47" ht="45" x14ac:dyDescent="0.25">
      <c r="A98" s="89" t="str">
        <f t="shared" si="1"/>
        <v xml:space="preserve"> </v>
      </c>
      <c r="B98" s="90" t="s">
        <v>251</v>
      </c>
      <c r="C98" s="91" t="s">
        <v>238</v>
      </c>
      <c r="D98" s="91" t="s">
        <v>252</v>
      </c>
      <c r="E98" s="91" t="s">
        <v>131</v>
      </c>
      <c r="F98" s="8" t="s">
        <v>683</v>
      </c>
      <c r="G98" s="8" t="s">
        <v>684</v>
      </c>
      <c r="H98" s="8" t="s">
        <v>685</v>
      </c>
      <c r="I98" s="77" t="s">
        <v>130</v>
      </c>
      <c r="J98" s="5" t="s">
        <v>704</v>
      </c>
      <c r="K98" s="78"/>
      <c r="L98" s="81" t="str">
        <f>VLOOKUP(B98,QualitativeNotes!B:C,2,FALSE)</f>
        <v>N/A</v>
      </c>
      <c r="M98" s="8" t="s">
        <v>683</v>
      </c>
      <c r="N98" s="8" t="s">
        <v>687</v>
      </c>
      <c r="O98" s="8" t="s">
        <v>685</v>
      </c>
      <c r="P98" s="77" t="s">
        <v>130</v>
      </c>
      <c r="Q98" s="5" t="s">
        <v>704</v>
      </c>
      <c r="R98" s="78">
        <f>+HLOOKUP($B98,CRCC_DataFile_6_2!$F$1:$T$25,3,0)</f>
        <v>0</v>
      </c>
      <c r="S98" s="81" t="str">
        <f>VLOOKUP($B98,QualitativeNotes!B:C,2,FALSE)</f>
        <v>N/A</v>
      </c>
      <c r="T98" s="8" t="s">
        <v>683</v>
      </c>
      <c r="U98" s="8" t="s">
        <v>688</v>
      </c>
      <c r="V98" s="8" t="s">
        <v>685</v>
      </c>
      <c r="W98" s="77" t="s">
        <v>130</v>
      </c>
      <c r="X98" s="5" t="s">
        <v>704</v>
      </c>
      <c r="Y98" s="78">
        <f>+HLOOKUP($B98,CRCC_DataFile_6_2!$F$1:$T$25,9,0)</f>
        <v>0</v>
      </c>
      <c r="Z98" s="81" t="str">
        <f>VLOOKUP($B98,QualitativeNotes!B:C,2,FALSE)</f>
        <v>N/A</v>
      </c>
      <c r="AA98" s="8" t="s">
        <v>683</v>
      </c>
      <c r="AB98" s="8" t="s">
        <v>689</v>
      </c>
      <c r="AC98" s="8" t="s">
        <v>685</v>
      </c>
      <c r="AD98" s="77" t="s">
        <v>130</v>
      </c>
      <c r="AE98" s="5" t="s">
        <v>704</v>
      </c>
      <c r="AF98" s="78">
        <f>+HLOOKUP($B98,CRCC_DataFile_6_2!$F$1:$T$25,15,0)</f>
        <v>0</v>
      </c>
      <c r="AG98" s="81" t="e">
        <f>VLOOKUP($B98,QualitativeNotes!H:I,2,FALSE)</f>
        <v>#N/A</v>
      </c>
      <c r="AH98" s="8" t="s">
        <v>683</v>
      </c>
      <c r="AI98" s="8" t="s">
        <v>690</v>
      </c>
      <c r="AJ98" s="8" t="s">
        <v>685</v>
      </c>
      <c r="AK98" s="77" t="s">
        <v>130</v>
      </c>
      <c r="AL98" s="5" t="s">
        <v>704</v>
      </c>
      <c r="AM98" s="78">
        <f>+HLOOKUP($B98,CRCC_DataFile_6_2!$F$1:$T$25,21,0)</f>
        <v>0</v>
      </c>
      <c r="AN98" s="81" t="e">
        <f>VLOOKUP($B98,QualitativeNotes!N:O,2,FALSE)</f>
        <v>#N/A</v>
      </c>
      <c r="AO98" s="8" t="s">
        <v>683</v>
      </c>
      <c r="AP98" s="8" t="s">
        <v>691</v>
      </c>
      <c r="AQ98" s="8" t="s">
        <v>685</v>
      </c>
      <c r="AR98" s="77" t="s">
        <v>130</v>
      </c>
      <c r="AS98" s="5" t="s">
        <v>704</v>
      </c>
      <c r="AT98" s="78">
        <f>+HLOOKUP($B98,CRCC_DataFile_6_2!$F$1:$T$25,21,0)</f>
        <v>0</v>
      </c>
      <c r="AU98" s="81" t="e">
        <f>VLOOKUP($B98,QualitativeNotes!U:V,2,FALSE)</f>
        <v>#N/A</v>
      </c>
    </row>
    <row r="99" spans="1:47" ht="45" x14ac:dyDescent="0.25">
      <c r="A99" s="89" t="str">
        <f t="shared" si="1"/>
        <v xml:space="preserve"> </v>
      </c>
      <c r="B99" s="90" t="s">
        <v>251</v>
      </c>
      <c r="C99" s="91" t="s">
        <v>238</v>
      </c>
      <c r="D99" s="91" t="s">
        <v>252</v>
      </c>
      <c r="E99" s="91" t="s">
        <v>131</v>
      </c>
      <c r="F99" s="8" t="s">
        <v>683</v>
      </c>
      <c r="G99" s="8" t="s">
        <v>684</v>
      </c>
      <c r="H99" s="8" t="s">
        <v>685</v>
      </c>
      <c r="I99" s="77" t="s">
        <v>130</v>
      </c>
      <c r="J99" s="5" t="s">
        <v>705</v>
      </c>
      <c r="K99" s="78"/>
      <c r="L99" s="81" t="str">
        <f>VLOOKUP(B99,QualitativeNotes!B:C,2,FALSE)</f>
        <v>N/A</v>
      </c>
      <c r="M99" s="8" t="s">
        <v>683</v>
      </c>
      <c r="N99" s="8" t="s">
        <v>687</v>
      </c>
      <c r="O99" s="8" t="s">
        <v>685</v>
      </c>
      <c r="P99" s="77" t="s">
        <v>130</v>
      </c>
      <c r="Q99" s="5" t="s">
        <v>705</v>
      </c>
      <c r="R99" s="78">
        <f>+HLOOKUP($B99,CRCC_DataFile_6_2!$F$1:$T$25,4,0)</f>
        <v>0</v>
      </c>
      <c r="S99" s="81" t="str">
        <f>VLOOKUP($B99,QualitativeNotes!B:C,2,FALSE)</f>
        <v>N/A</v>
      </c>
      <c r="T99" s="8" t="s">
        <v>683</v>
      </c>
      <c r="U99" s="8" t="s">
        <v>688</v>
      </c>
      <c r="V99" s="8" t="s">
        <v>685</v>
      </c>
      <c r="W99" s="77" t="s">
        <v>130</v>
      </c>
      <c r="X99" s="5" t="s">
        <v>705</v>
      </c>
      <c r="Y99" s="78">
        <f>+HLOOKUP($B99,CRCC_DataFile_6_2!$F$1:$T$25,10,0)</f>
        <v>0</v>
      </c>
      <c r="Z99" s="81" t="str">
        <f>VLOOKUP($B99,QualitativeNotes!B:C,2,FALSE)</f>
        <v>N/A</v>
      </c>
      <c r="AA99" s="8" t="s">
        <v>683</v>
      </c>
      <c r="AB99" s="8" t="s">
        <v>689</v>
      </c>
      <c r="AC99" s="8" t="s">
        <v>685</v>
      </c>
      <c r="AD99" s="77" t="s">
        <v>130</v>
      </c>
      <c r="AE99" s="5" t="s">
        <v>705</v>
      </c>
      <c r="AF99" s="78">
        <f>+HLOOKUP($B99,CRCC_DataFile_6_2!$F$1:$T$25,16,0)</f>
        <v>0</v>
      </c>
      <c r="AG99" s="81" t="e">
        <f>VLOOKUP($B99,QualitativeNotes!H:I,2,FALSE)</f>
        <v>#N/A</v>
      </c>
      <c r="AH99" s="8" t="s">
        <v>683</v>
      </c>
      <c r="AI99" s="8" t="s">
        <v>690</v>
      </c>
      <c r="AJ99" s="8" t="s">
        <v>685</v>
      </c>
      <c r="AK99" s="77" t="s">
        <v>130</v>
      </c>
      <c r="AL99" s="5" t="s">
        <v>705</v>
      </c>
      <c r="AM99" s="78">
        <f>+HLOOKUP($B99,CRCC_DataFile_6_2!$F$1:$T$25,22,0)</f>
        <v>0</v>
      </c>
      <c r="AN99" s="81" t="e">
        <f>VLOOKUP($B99,QualitativeNotes!N:O,2,FALSE)</f>
        <v>#N/A</v>
      </c>
      <c r="AO99" s="8" t="s">
        <v>683</v>
      </c>
      <c r="AP99" s="8" t="s">
        <v>691</v>
      </c>
      <c r="AQ99" s="8" t="s">
        <v>685</v>
      </c>
      <c r="AR99" s="77" t="s">
        <v>130</v>
      </c>
      <c r="AS99" s="5" t="s">
        <v>705</v>
      </c>
      <c r="AT99" s="78">
        <f>+HLOOKUP($B99,CRCC_DataFile_6_2!$F$1:$T$25,22,0)</f>
        <v>0</v>
      </c>
      <c r="AU99" s="81" t="e">
        <f>VLOOKUP($B99,QualitativeNotes!U:V,2,FALSE)</f>
        <v>#N/A</v>
      </c>
    </row>
    <row r="100" spans="1:47" ht="45" x14ac:dyDescent="0.25">
      <c r="A100" s="89" t="str">
        <f t="shared" si="1"/>
        <v xml:space="preserve"> </v>
      </c>
      <c r="B100" s="90" t="s">
        <v>251</v>
      </c>
      <c r="C100" s="91" t="s">
        <v>238</v>
      </c>
      <c r="D100" s="91" t="s">
        <v>252</v>
      </c>
      <c r="E100" s="91" t="s">
        <v>131</v>
      </c>
      <c r="F100" s="8" t="s">
        <v>683</v>
      </c>
      <c r="G100" s="8" t="s">
        <v>684</v>
      </c>
      <c r="H100" s="8" t="s">
        <v>685</v>
      </c>
      <c r="I100" s="77" t="s">
        <v>130</v>
      </c>
      <c r="J100" s="5" t="s">
        <v>706</v>
      </c>
      <c r="K100" s="78"/>
      <c r="L100" s="81" t="str">
        <f>VLOOKUP(B100,QualitativeNotes!B:C,2,FALSE)</f>
        <v>N/A</v>
      </c>
      <c r="M100" s="8" t="s">
        <v>683</v>
      </c>
      <c r="N100" s="8" t="s">
        <v>687</v>
      </c>
      <c r="O100" s="8" t="s">
        <v>685</v>
      </c>
      <c r="P100" s="77" t="s">
        <v>130</v>
      </c>
      <c r="Q100" s="5" t="s">
        <v>706</v>
      </c>
      <c r="R100" s="78">
        <f>+HLOOKUP($B100,CRCC_DataFile_6_2!$F$1:$T$25,5,0)</f>
        <v>0</v>
      </c>
      <c r="S100" s="81" t="str">
        <f>VLOOKUP($B100,QualitativeNotes!B:C,2,FALSE)</f>
        <v>N/A</v>
      </c>
      <c r="T100" s="8" t="s">
        <v>683</v>
      </c>
      <c r="U100" s="8" t="s">
        <v>688</v>
      </c>
      <c r="V100" s="8" t="s">
        <v>685</v>
      </c>
      <c r="W100" s="77" t="s">
        <v>130</v>
      </c>
      <c r="X100" s="5" t="s">
        <v>706</v>
      </c>
      <c r="Y100" s="78">
        <f>+HLOOKUP($B100,CRCC_DataFile_6_2!$F$1:$T$25,11,0)</f>
        <v>0</v>
      </c>
      <c r="Z100" s="81" t="str">
        <f>VLOOKUP($B100,QualitativeNotes!B:C,2,FALSE)</f>
        <v>N/A</v>
      </c>
      <c r="AA100" s="8" t="s">
        <v>683</v>
      </c>
      <c r="AB100" s="8" t="s">
        <v>689</v>
      </c>
      <c r="AC100" s="8" t="s">
        <v>685</v>
      </c>
      <c r="AD100" s="77" t="s">
        <v>130</v>
      </c>
      <c r="AE100" s="5" t="s">
        <v>706</v>
      </c>
      <c r="AF100" s="78">
        <f>+HLOOKUP($B100,CRCC_DataFile_6_2!$F$1:$T$25,17,0)</f>
        <v>0</v>
      </c>
      <c r="AG100" s="81" t="e">
        <f>VLOOKUP($B100,QualitativeNotes!H:I,2,FALSE)</f>
        <v>#N/A</v>
      </c>
      <c r="AH100" s="8" t="s">
        <v>683</v>
      </c>
      <c r="AI100" s="8" t="s">
        <v>690</v>
      </c>
      <c r="AJ100" s="8" t="s">
        <v>685</v>
      </c>
      <c r="AK100" s="77" t="s">
        <v>130</v>
      </c>
      <c r="AL100" s="5" t="s">
        <v>706</v>
      </c>
      <c r="AM100" s="78">
        <f>+HLOOKUP($B100,CRCC_DataFile_6_2!$F$1:$T$25,23,0)</f>
        <v>0</v>
      </c>
      <c r="AN100" s="81" t="e">
        <f>VLOOKUP($B100,QualitativeNotes!N:O,2,FALSE)</f>
        <v>#N/A</v>
      </c>
      <c r="AO100" s="8" t="s">
        <v>683</v>
      </c>
      <c r="AP100" s="8" t="s">
        <v>691</v>
      </c>
      <c r="AQ100" s="8" t="s">
        <v>685</v>
      </c>
      <c r="AR100" s="77" t="s">
        <v>130</v>
      </c>
      <c r="AS100" s="5" t="s">
        <v>706</v>
      </c>
      <c r="AT100" s="78">
        <f>+HLOOKUP($B100,CRCC_DataFile_6_2!$F$1:$T$25,23,0)</f>
        <v>0</v>
      </c>
      <c r="AU100" s="81" t="e">
        <f>VLOOKUP($B100,QualitativeNotes!U:V,2,FALSE)</f>
        <v>#N/A</v>
      </c>
    </row>
    <row r="101" spans="1:47" ht="45" x14ac:dyDescent="0.25">
      <c r="A101" s="89" t="str">
        <f t="shared" si="1"/>
        <v xml:space="preserve"> </v>
      </c>
      <c r="B101" s="90" t="s">
        <v>251</v>
      </c>
      <c r="C101" s="91" t="s">
        <v>238</v>
      </c>
      <c r="D101" s="91" t="s">
        <v>252</v>
      </c>
      <c r="E101" s="91" t="s">
        <v>131</v>
      </c>
      <c r="F101" s="8" t="s">
        <v>683</v>
      </c>
      <c r="G101" s="8" t="s">
        <v>684</v>
      </c>
      <c r="H101" s="8" t="s">
        <v>685</v>
      </c>
      <c r="I101" s="77" t="s">
        <v>130</v>
      </c>
      <c r="J101" s="5" t="s">
        <v>707</v>
      </c>
      <c r="K101" s="78"/>
      <c r="L101" s="81" t="str">
        <f>VLOOKUP(B101,QualitativeNotes!B:C,2,FALSE)</f>
        <v>N/A</v>
      </c>
      <c r="M101" s="8" t="s">
        <v>683</v>
      </c>
      <c r="N101" s="8" t="s">
        <v>687</v>
      </c>
      <c r="O101" s="8" t="s">
        <v>685</v>
      </c>
      <c r="P101" s="77" t="s">
        <v>130</v>
      </c>
      <c r="Q101" s="5" t="s">
        <v>707</v>
      </c>
      <c r="R101" s="78">
        <f>+HLOOKUP($B101,CRCC_DataFile_6_2!$F$1:$T$25,6,0)</f>
        <v>0</v>
      </c>
      <c r="S101" s="81" t="str">
        <f>VLOOKUP($B101,QualitativeNotes!B:C,2,FALSE)</f>
        <v>N/A</v>
      </c>
      <c r="T101" s="8" t="s">
        <v>683</v>
      </c>
      <c r="U101" s="8" t="s">
        <v>688</v>
      </c>
      <c r="V101" s="8" t="s">
        <v>685</v>
      </c>
      <c r="W101" s="77" t="s">
        <v>130</v>
      </c>
      <c r="X101" s="5" t="s">
        <v>707</v>
      </c>
      <c r="Y101" s="78">
        <f>+HLOOKUP($B101,CRCC_DataFile_6_2!$F$1:$T$25,12,0)</f>
        <v>0</v>
      </c>
      <c r="Z101" s="81" t="str">
        <f>VLOOKUP($B101,QualitativeNotes!B:C,2,FALSE)</f>
        <v>N/A</v>
      </c>
      <c r="AA101" s="8" t="s">
        <v>683</v>
      </c>
      <c r="AB101" s="8" t="s">
        <v>689</v>
      </c>
      <c r="AC101" s="8" t="s">
        <v>685</v>
      </c>
      <c r="AD101" s="77" t="s">
        <v>130</v>
      </c>
      <c r="AE101" s="5" t="s">
        <v>707</v>
      </c>
      <c r="AF101" s="78">
        <f>+HLOOKUP($B101,CRCC_DataFile_6_2!$F$1:$T$25,18,0)</f>
        <v>0</v>
      </c>
      <c r="AG101" s="81" t="e">
        <f>VLOOKUP($B101,QualitativeNotes!H:I,2,FALSE)</f>
        <v>#N/A</v>
      </c>
      <c r="AH101" s="8" t="s">
        <v>683</v>
      </c>
      <c r="AI101" s="8" t="s">
        <v>690</v>
      </c>
      <c r="AJ101" s="8" t="s">
        <v>685</v>
      </c>
      <c r="AK101" s="77" t="s">
        <v>130</v>
      </c>
      <c r="AL101" s="5" t="s">
        <v>707</v>
      </c>
      <c r="AM101" s="78">
        <f>+HLOOKUP($B101,CRCC_DataFile_6_2!$F$1:$T$25,24,0)</f>
        <v>0</v>
      </c>
      <c r="AN101" s="81" t="e">
        <f>VLOOKUP($B101,QualitativeNotes!N:O,2,FALSE)</f>
        <v>#N/A</v>
      </c>
      <c r="AO101" s="8" t="s">
        <v>683</v>
      </c>
      <c r="AP101" s="8" t="s">
        <v>691</v>
      </c>
      <c r="AQ101" s="8" t="s">
        <v>685</v>
      </c>
      <c r="AR101" s="77" t="s">
        <v>130</v>
      </c>
      <c r="AS101" s="5" t="s">
        <v>707</v>
      </c>
      <c r="AT101" s="78">
        <f>+HLOOKUP($B101,CRCC_DataFile_6_2!$F$1:$T$25,24,0)</f>
        <v>0</v>
      </c>
      <c r="AU101" s="81" t="e">
        <f>VLOOKUP($B101,QualitativeNotes!U:V,2,FALSE)</f>
        <v>#N/A</v>
      </c>
    </row>
    <row r="102" spans="1:47" ht="45" x14ac:dyDescent="0.25">
      <c r="A102" s="89" t="str">
        <f t="shared" si="1"/>
        <v xml:space="preserve"> </v>
      </c>
      <c r="B102" s="90" t="s">
        <v>251</v>
      </c>
      <c r="C102" s="91" t="s">
        <v>238</v>
      </c>
      <c r="D102" s="91" t="s">
        <v>252</v>
      </c>
      <c r="E102" s="91" t="s">
        <v>131</v>
      </c>
      <c r="F102" s="8" t="s">
        <v>683</v>
      </c>
      <c r="G102" s="8" t="s">
        <v>684</v>
      </c>
      <c r="H102" s="8" t="s">
        <v>685</v>
      </c>
      <c r="I102" s="77" t="s">
        <v>130</v>
      </c>
      <c r="J102" s="5" t="s">
        <v>708</v>
      </c>
      <c r="K102" s="78"/>
      <c r="L102" s="81" t="str">
        <f>VLOOKUP(B102,QualitativeNotes!B:C,2,FALSE)</f>
        <v>N/A</v>
      </c>
      <c r="M102" s="8" t="s">
        <v>683</v>
      </c>
      <c r="N102" s="8" t="s">
        <v>687</v>
      </c>
      <c r="O102" s="8" t="s">
        <v>685</v>
      </c>
      <c r="P102" s="77" t="s">
        <v>130</v>
      </c>
      <c r="Q102" s="5" t="s">
        <v>708</v>
      </c>
      <c r="R102" s="78">
        <f>+HLOOKUP($B102,CRCC_DataFile_6_2!$F$1:$T$25,7,0)</f>
        <v>0</v>
      </c>
      <c r="S102" s="81" t="str">
        <f>VLOOKUP($B102,QualitativeNotes!B:C,2,FALSE)</f>
        <v>N/A</v>
      </c>
      <c r="T102" s="8" t="s">
        <v>683</v>
      </c>
      <c r="U102" s="8" t="s">
        <v>688</v>
      </c>
      <c r="V102" s="8" t="s">
        <v>685</v>
      </c>
      <c r="W102" s="77" t="s">
        <v>130</v>
      </c>
      <c r="X102" s="5" t="s">
        <v>708</v>
      </c>
      <c r="Y102" s="78">
        <f>+HLOOKUP($B102,CRCC_DataFile_6_2!$F$1:$T$25,13,0)</f>
        <v>0</v>
      </c>
      <c r="Z102" s="81" t="str">
        <f>VLOOKUP($B102,QualitativeNotes!B:C,2,FALSE)</f>
        <v>N/A</v>
      </c>
      <c r="AA102" s="8" t="s">
        <v>683</v>
      </c>
      <c r="AB102" s="8" t="s">
        <v>689</v>
      </c>
      <c r="AC102" s="8" t="s">
        <v>685</v>
      </c>
      <c r="AD102" s="77" t="s">
        <v>130</v>
      </c>
      <c r="AE102" s="5" t="s">
        <v>708</v>
      </c>
      <c r="AF102" s="78">
        <f>+HLOOKUP($B102,CRCC_DataFile_6_2!$F$1:$T$25,19,0)</f>
        <v>0</v>
      </c>
      <c r="AG102" s="81" t="e">
        <f>VLOOKUP($B102,QualitativeNotes!H:I,2,FALSE)</f>
        <v>#N/A</v>
      </c>
      <c r="AH102" s="8" t="s">
        <v>683</v>
      </c>
      <c r="AI102" s="8" t="s">
        <v>690</v>
      </c>
      <c r="AJ102" s="8" t="s">
        <v>685</v>
      </c>
      <c r="AK102" s="77" t="s">
        <v>130</v>
      </c>
      <c r="AL102" s="5" t="s">
        <v>708</v>
      </c>
      <c r="AM102" s="78">
        <f>+HLOOKUP($B102,CRCC_DataFile_6_2!$F$1:$T$25,25,0)</f>
        <v>0</v>
      </c>
      <c r="AN102" s="81" t="e">
        <f>VLOOKUP($B102,QualitativeNotes!N:O,2,FALSE)</f>
        <v>#N/A</v>
      </c>
      <c r="AO102" s="8" t="s">
        <v>683</v>
      </c>
      <c r="AP102" s="8" t="s">
        <v>691</v>
      </c>
      <c r="AQ102" s="8" t="s">
        <v>685</v>
      </c>
      <c r="AR102" s="77" t="s">
        <v>130</v>
      </c>
      <c r="AS102" s="5" t="s">
        <v>708</v>
      </c>
      <c r="AT102" s="78">
        <f>+HLOOKUP($B102,CRCC_DataFile_6_2!$F$1:$T$25,25,0)</f>
        <v>0</v>
      </c>
      <c r="AU102" s="81" t="e">
        <f>VLOOKUP($B102,QualitativeNotes!U:V,2,FALSE)</f>
        <v>#N/A</v>
      </c>
    </row>
    <row r="103" spans="1:47" ht="30" x14ac:dyDescent="0.25">
      <c r="A103" s="89" t="str">
        <f t="shared" si="1"/>
        <v xml:space="preserve"> </v>
      </c>
      <c r="B103" s="90" t="s">
        <v>253</v>
      </c>
      <c r="C103" s="91" t="s">
        <v>238</v>
      </c>
      <c r="D103" s="91" t="s">
        <v>254</v>
      </c>
      <c r="E103" s="91" t="s">
        <v>131</v>
      </c>
      <c r="F103" s="8" t="s">
        <v>683</v>
      </c>
      <c r="G103" s="8" t="s">
        <v>684</v>
      </c>
      <c r="H103" s="8" t="s">
        <v>685</v>
      </c>
      <c r="I103" s="77" t="s">
        <v>130</v>
      </c>
      <c r="J103" s="5" t="s">
        <v>703</v>
      </c>
      <c r="K103" s="78"/>
      <c r="L103" s="81" t="str">
        <f>VLOOKUP(B103,QualitativeNotes!B:C,2,FALSE)</f>
        <v>N/A</v>
      </c>
      <c r="M103" s="8" t="s">
        <v>683</v>
      </c>
      <c r="N103" s="8" t="s">
        <v>687</v>
      </c>
      <c r="O103" s="8" t="s">
        <v>685</v>
      </c>
      <c r="P103" s="77" t="s">
        <v>130</v>
      </c>
      <c r="Q103" s="5" t="s">
        <v>703</v>
      </c>
      <c r="R103" s="78">
        <f>+HLOOKUP($B103,CRCC_DataFile_6_2!$F$1:$T$25,2,0)</f>
        <v>0</v>
      </c>
      <c r="S103" s="81" t="str">
        <f>VLOOKUP($B103,QualitativeNotes!B:C,2,FALSE)</f>
        <v>N/A</v>
      </c>
      <c r="T103" s="8" t="s">
        <v>683</v>
      </c>
      <c r="U103" s="8" t="s">
        <v>688</v>
      </c>
      <c r="V103" s="8" t="s">
        <v>685</v>
      </c>
      <c r="W103" s="77" t="s">
        <v>130</v>
      </c>
      <c r="X103" s="5" t="s">
        <v>703</v>
      </c>
      <c r="Y103" s="78">
        <f>+HLOOKUP($B103,CRCC_DataFile_6_2!$F$1:$T$25,8,0)</f>
        <v>0</v>
      </c>
      <c r="Z103" s="81" t="str">
        <f>VLOOKUP($B103,QualitativeNotes!B:C,2,FALSE)</f>
        <v>N/A</v>
      </c>
      <c r="AA103" s="8" t="s">
        <v>683</v>
      </c>
      <c r="AB103" s="8" t="s">
        <v>689</v>
      </c>
      <c r="AC103" s="8" t="s">
        <v>685</v>
      </c>
      <c r="AD103" s="77" t="s">
        <v>130</v>
      </c>
      <c r="AE103" s="5" t="s">
        <v>703</v>
      </c>
      <c r="AF103" s="78">
        <f>+HLOOKUP($B103,CRCC_DataFile_6_2!$F$1:$T$25,14,0)</f>
        <v>0</v>
      </c>
      <c r="AG103" s="81" t="e">
        <f>VLOOKUP($B103,QualitativeNotes!H:I,2,FALSE)</f>
        <v>#N/A</v>
      </c>
      <c r="AH103" s="8" t="s">
        <v>683</v>
      </c>
      <c r="AI103" s="8" t="s">
        <v>690</v>
      </c>
      <c r="AJ103" s="8" t="s">
        <v>685</v>
      </c>
      <c r="AK103" s="77" t="s">
        <v>130</v>
      </c>
      <c r="AL103" s="5" t="s">
        <v>703</v>
      </c>
      <c r="AM103" s="78">
        <f>+HLOOKUP($B103,CRCC_DataFile_6_2!$F$1:$T$25,20,0)</f>
        <v>0</v>
      </c>
      <c r="AN103" s="81" t="e">
        <f>VLOOKUP($B103,QualitativeNotes!N:O,2,FALSE)</f>
        <v>#N/A</v>
      </c>
      <c r="AO103" s="8" t="s">
        <v>683</v>
      </c>
      <c r="AP103" s="8" t="s">
        <v>691</v>
      </c>
      <c r="AQ103" s="8" t="s">
        <v>685</v>
      </c>
      <c r="AR103" s="77" t="s">
        <v>130</v>
      </c>
      <c r="AS103" s="5" t="s">
        <v>703</v>
      </c>
      <c r="AT103" s="78">
        <f>+HLOOKUP($B103,CRCC_DataFile_6_2!$F$1:$T$25,20,0)</f>
        <v>0</v>
      </c>
      <c r="AU103" s="81" t="e">
        <f>VLOOKUP($B103,QualitativeNotes!U:V,2,FALSE)</f>
        <v>#N/A</v>
      </c>
    </row>
    <row r="104" spans="1:47" ht="30" x14ac:dyDescent="0.25">
      <c r="A104" s="89" t="str">
        <f t="shared" si="1"/>
        <v xml:space="preserve"> </v>
      </c>
      <c r="B104" s="90" t="s">
        <v>253</v>
      </c>
      <c r="C104" s="91" t="s">
        <v>238</v>
      </c>
      <c r="D104" s="91" t="s">
        <v>254</v>
      </c>
      <c r="E104" s="91" t="s">
        <v>131</v>
      </c>
      <c r="F104" s="8" t="s">
        <v>683</v>
      </c>
      <c r="G104" s="8" t="s">
        <v>684</v>
      </c>
      <c r="H104" s="8" t="s">
        <v>685</v>
      </c>
      <c r="I104" s="77" t="s">
        <v>130</v>
      </c>
      <c r="J104" s="5" t="s">
        <v>704</v>
      </c>
      <c r="K104" s="78"/>
      <c r="L104" s="81" t="str">
        <f>VLOOKUP(B104,QualitativeNotes!B:C,2,FALSE)</f>
        <v>N/A</v>
      </c>
      <c r="M104" s="8" t="s">
        <v>683</v>
      </c>
      <c r="N104" s="8" t="s">
        <v>687</v>
      </c>
      <c r="O104" s="8" t="s">
        <v>685</v>
      </c>
      <c r="P104" s="77" t="s">
        <v>130</v>
      </c>
      <c r="Q104" s="5" t="s">
        <v>704</v>
      </c>
      <c r="R104" s="78">
        <f>+HLOOKUP($B104,CRCC_DataFile_6_2!$F$1:$T$25,3,0)</f>
        <v>0</v>
      </c>
      <c r="S104" s="81" t="str">
        <f>VLOOKUP($B104,QualitativeNotes!B:C,2,FALSE)</f>
        <v>N/A</v>
      </c>
      <c r="T104" s="8" t="s">
        <v>683</v>
      </c>
      <c r="U104" s="8" t="s">
        <v>688</v>
      </c>
      <c r="V104" s="8" t="s">
        <v>685</v>
      </c>
      <c r="W104" s="77" t="s">
        <v>130</v>
      </c>
      <c r="X104" s="5" t="s">
        <v>704</v>
      </c>
      <c r="Y104" s="78">
        <f>+HLOOKUP($B104,CRCC_DataFile_6_2!$F$1:$T$25,9,0)</f>
        <v>0</v>
      </c>
      <c r="Z104" s="81" t="str">
        <f>VLOOKUP($B104,QualitativeNotes!B:C,2,FALSE)</f>
        <v>N/A</v>
      </c>
      <c r="AA104" s="8" t="s">
        <v>683</v>
      </c>
      <c r="AB104" s="8" t="s">
        <v>689</v>
      </c>
      <c r="AC104" s="8" t="s">
        <v>685</v>
      </c>
      <c r="AD104" s="77" t="s">
        <v>130</v>
      </c>
      <c r="AE104" s="5" t="s">
        <v>704</v>
      </c>
      <c r="AF104" s="78">
        <f>+HLOOKUP($B104,CRCC_DataFile_6_2!$F$1:$T$25,15,0)</f>
        <v>0</v>
      </c>
      <c r="AG104" s="81" t="e">
        <f>VLOOKUP($B104,QualitativeNotes!H:I,2,FALSE)</f>
        <v>#N/A</v>
      </c>
      <c r="AH104" s="8" t="s">
        <v>683</v>
      </c>
      <c r="AI104" s="8" t="s">
        <v>690</v>
      </c>
      <c r="AJ104" s="8" t="s">
        <v>685</v>
      </c>
      <c r="AK104" s="77" t="s">
        <v>130</v>
      </c>
      <c r="AL104" s="5" t="s">
        <v>704</v>
      </c>
      <c r="AM104" s="78">
        <f>+HLOOKUP($B104,CRCC_DataFile_6_2!$F$1:$T$25,21,0)</f>
        <v>0</v>
      </c>
      <c r="AN104" s="81" t="e">
        <f>VLOOKUP($B104,QualitativeNotes!N:O,2,FALSE)</f>
        <v>#N/A</v>
      </c>
      <c r="AO104" s="8" t="s">
        <v>683</v>
      </c>
      <c r="AP104" s="8" t="s">
        <v>691</v>
      </c>
      <c r="AQ104" s="8" t="s">
        <v>685</v>
      </c>
      <c r="AR104" s="77" t="s">
        <v>130</v>
      </c>
      <c r="AS104" s="5" t="s">
        <v>704</v>
      </c>
      <c r="AT104" s="78">
        <f>+HLOOKUP($B104,CRCC_DataFile_6_2!$F$1:$T$25,21,0)</f>
        <v>0</v>
      </c>
      <c r="AU104" s="81" t="e">
        <f>VLOOKUP($B104,QualitativeNotes!U:V,2,FALSE)</f>
        <v>#N/A</v>
      </c>
    </row>
    <row r="105" spans="1:47" ht="30" x14ac:dyDescent="0.25">
      <c r="A105" s="89" t="str">
        <f t="shared" si="1"/>
        <v xml:space="preserve"> </v>
      </c>
      <c r="B105" s="90" t="s">
        <v>253</v>
      </c>
      <c r="C105" s="91" t="s">
        <v>238</v>
      </c>
      <c r="D105" s="91" t="s">
        <v>254</v>
      </c>
      <c r="E105" s="91" t="s">
        <v>131</v>
      </c>
      <c r="F105" s="8" t="s">
        <v>683</v>
      </c>
      <c r="G105" s="8" t="s">
        <v>684</v>
      </c>
      <c r="H105" s="8" t="s">
        <v>685</v>
      </c>
      <c r="I105" s="77" t="s">
        <v>130</v>
      </c>
      <c r="J105" s="5" t="s">
        <v>705</v>
      </c>
      <c r="K105" s="78"/>
      <c r="L105" s="81" t="str">
        <f>VLOOKUP(B105,QualitativeNotes!B:C,2,FALSE)</f>
        <v>N/A</v>
      </c>
      <c r="M105" s="8" t="s">
        <v>683</v>
      </c>
      <c r="N105" s="8" t="s">
        <v>687</v>
      </c>
      <c r="O105" s="8" t="s">
        <v>685</v>
      </c>
      <c r="P105" s="77" t="s">
        <v>130</v>
      </c>
      <c r="Q105" s="5" t="s">
        <v>705</v>
      </c>
      <c r="R105" s="78">
        <f>+HLOOKUP($B105,CRCC_DataFile_6_2!$F$1:$T$25,4,0)</f>
        <v>0</v>
      </c>
      <c r="S105" s="81" t="str">
        <f>VLOOKUP($B105,QualitativeNotes!B:C,2,FALSE)</f>
        <v>N/A</v>
      </c>
      <c r="T105" s="8" t="s">
        <v>683</v>
      </c>
      <c r="U105" s="8" t="s">
        <v>688</v>
      </c>
      <c r="V105" s="8" t="s">
        <v>685</v>
      </c>
      <c r="W105" s="77" t="s">
        <v>130</v>
      </c>
      <c r="X105" s="5" t="s">
        <v>705</v>
      </c>
      <c r="Y105" s="78">
        <f>+HLOOKUP($B105,CRCC_DataFile_6_2!$F$1:$T$25,10,0)</f>
        <v>0</v>
      </c>
      <c r="Z105" s="81" t="str">
        <f>VLOOKUP($B105,QualitativeNotes!B:C,2,FALSE)</f>
        <v>N/A</v>
      </c>
      <c r="AA105" s="8" t="s">
        <v>683</v>
      </c>
      <c r="AB105" s="8" t="s">
        <v>689</v>
      </c>
      <c r="AC105" s="8" t="s">
        <v>685</v>
      </c>
      <c r="AD105" s="77" t="s">
        <v>130</v>
      </c>
      <c r="AE105" s="5" t="s">
        <v>705</v>
      </c>
      <c r="AF105" s="78">
        <f>+HLOOKUP($B105,CRCC_DataFile_6_2!$F$1:$T$25,16,0)</f>
        <v>0</v>
      </c>
      <c r="AG105" s="81" t="e">
        <f>VLOOKUP($B105,QualitativeNotes!H:I,2,FALSE)</f>
        <v>#N/A</v>
      </c>
      <c r="AH105" s="8" t="s">
        <v>683</v>
      </c>
      <c r="AI105" s="8" t="s">
        <v>690</v>
      </c>
      <c r="AJ105" s="8" t="s">
        <v>685</v>
      </c>
      <c r="AK105" s="77" t="s">
        <v>130</v>
      </c>
      <c r="AL105" s="5" t="s">
        <v>705</v>
      </c>
      <c r="AM105" s="78">
        <f>+HLOOKUP($B105,CRCC_DataFile_6_2!$F$1:$T$25,22,0)</f>
        <v>0</v>
      </c>
      <c r="AN105" s="81" t="e">
        <f>VLOOKUP($B105,QualitativeNotes!N:O,2,FALSE)</f>
        <v>#N/A</v>
      </c>
      <c r="AO105" s="8" t="s">
        <v>683</v>
      </c>
      <c r="AP105" s="8" t="s">
        <v>691</v>
      </c>
      <c r="AQ105" s="8" t="s">
        <v>685</v>
      </c>
      <c r="AR105" s="77" t="s">
        <v>130</v>
      </c>
      <c r="AS105" s="5" t="s">
        <v>705</v>
      </c>
      <c r="AT105" s="78">
        <f>+HLOOKUP($B105,CRCC_DataFile_6_2!$F$1:$T$25,22,0)</f>
        <v>0</v>
      </c>
      <c r="AU105" s="81" t="e">
        <f>VLOOKUP($B105,QualitativeNotes!U:V,2,FALSE)</f>
        <v>#N/A</v>
      </c>
    </row>
    <row r="106" spans="1:47" ht="30" x14ac:dyDescent="0.25">
      <c r="A106" s="89" t="str">
        <f t="shared" si="1"/>
        <v xml:space="preserve"> </v>
      </c>
      <c r="B106" s="90" t="s">
        <v>253</v>
      </c>
      <c r="C106" s="91" t="s">
        <v>238</v>
      </c>
      <c r="D106" s="91" t="s">
        <v>254</v>
      </c>
      <c r="E106" s="91" t="s">
        <v>131</v>
      </c>
      <c r="F106" s="8" t="s">
        <v>683</v>
      </c>
      <c r="G106" s="8" t="s">
        <v>684</v>
      </c>
      <c r="H106" s="8" t="s">
        <v>685</v>
      </c>
      <c r="I106" s="77" t="s">
        <v>130</v>
      </c>
      <c r="J106" s="5" t="s">
        <v>706</v>
      </c>
      <c r="K106" s="78"/>
      <c r="L106" s="81" t="str">
        <f>VLOOKUP(B106,QualitativeNotes!B:C,2,FALSE)</f>
        <v>N/A</v>
      </c>
      <c r="M106" s="8" t="s">
        <v>683</v>
      </c>
      <c r="N106" s="8" t="s">
        <v>687</v>
      </c>
      <c r="O106" s="8" t="s">
        <v>685</v>
      </c>
      <c r="P106" s="77" t="s">
        <v>130</v>
      </c>
      <c r="Q106" s="5" t="s">
        <v>706</v>
      </c>
      <c r="R106" s="78">
        <f>+HLOOKUP($B106,CRCC_DataFile_6_2!$F$1:$T$25,5,0)</f>
        <v>0</v>
      </c>
      <c r="S106" s="81" t="str">
        <f>VLOOKUP($B106,QualitativeNotes!B:C,2,FALSE)</f>
        <v>N/A</v>
      </c>
      <c r="T106" s="8" t="s">
        <v>683</v>
      </c>
      <c r="U106" s="8" t="s">
        <v>688</v>
      </c>
      <c r="V106" s="8" t="s">
        <v>685</v>
      </c>
      <c r="W106" s="77" t="s">
        <v>130</v>
      </c>
      <c r="X106" s="5" t="s">
        <v>706</v>
      </c>
      <c r="Y106" s="78">
        <f>+HLOOKUP($B106,CRCC_DataFile_6_2!$F$1:$T$25,11,0)</f>
        <v>0</v>
      </c>
      <c r="Z106" s="81" t="str">
        <f>VLOOKUP($B106,QualitativeNotes!B:C,2,FALSE)</f>
        <v>N/A</v>
      </c>
      <c r="AA106" s="8" t="s">
        <v>683</v>
      </c>
      <c r="AB106" s="8" t="s">
        <v>689</v>
      </c>
      <c r="AC106" s="8" t="s">
        <v>685</v>
      </c>
      <c r="AD106" s="77" t="s">
        <v>130</v>
      </c>
      <c r="AE106" s="5" t="s">
        <v>706</v>
      </c>
      <c r="AF106" s="78">
        <f>+HLOOKUP($B106,CRCC_DataFile_6_2!$F$1:$T$25,17,0)</f>
        <v>0</v>
      </c>
      <c r="AG106" s="81" t="e">
        <f>VLOOKUP($B106,QualitativeNotes!H:I,2,FALSE)</f>
        <v>#N/A</v>
      </c>
      <c r="AH106" s="8" t="s">
        <v>683</v>
      </c>
      <c r="AI106" s="8" t="s">
        <v>690</v>
      </c>
      <c r="AJ106" s="8" t="s">
        <v>685</v>
      </c>
      <c r="AK106" s="77" t="s">
        <v>130</v>
      </c>
      <c r="AL106" s="5" t="s">
        <v>706</v>
      </c>
      <c r="AM106" s="78">
        <f>+HLOOKUP($B106,CRCC_DataFile_6_2!$F$1:$T$25,23,0)</f>
        <v>0</v>
      </c>
      <c r="AN106" s="81" t="e">
        <f>VLOOKUP($B106,QualitativeNotes!N:O,2,FALSE)</f>
        <v>#N/A</v>
      </c>
      <c r="AO106" s="8" t="s">
        <v>683</v>
      </c>
      <c r="AP106" s="8" t="s">
        <v>691</v>
      </c>
      <c r="AQ106" s="8" t="s">
        <v>685</v>
      </c>
      <c r="AR106" s="77" t="s">
        <v>130</v>
      </c>
      <c r="AS106" s="5" t="s">
        <v>706</v>
      </c>
      <c r="AT106" s="78">
        <f>+HLOOKUP($B106,CRCC_DataFile_6_2!$F$1:$T$25,23,0)</f>
        <v>0</v>
      </c>
      <c r="AU106" s="81" t="e">
        <f>VLOOKUP($B106,QualitativeNotes!U:V,2,FALSE)</f>
        <v>#N/A</v>
      </c>
    </row>
    <row r="107" spans="1:47" ht="30" x14ac:dyDescent="0.25">
      <c r="A107" s="89" t="str">
        <f t="shared" si="1"/>
        <v xml:space="preserve"> </v>
      </c>
      <c r="B107" s="90" t="s">
        <v>253</v>
      </c>
      <c r="C107" s="91" t="s">
        <v>238</v>
      </c>
      <c r="D107" s="91" t="s">
        <v>254</v>
      </c>
      <c r="E107" s="91" t="s">
        <v>131</v>
      </c>
      <c r="F107" s="8" t="s">
        <v>683</v>
      </c>
      <c r="G107" s="8" t="s">
        <v>684</v>
      </c>
      <c r="H107" s="8" t="s">
        <v>685</v>
      </c>
      <c r="I107" s="77" t="s">
        <v>130</v>
      </c>
      <c r="J107" s="5" t="s">
        <v>707</v>
      </c>
      <c r="K107" s="78"/>
      <c r="L107" s="81" t="str">
        <f>VLOOKUP(B107,QualitativeNotes!B:C,2,FALSE)</f>
        <v>N/A</v>
      </c>
      <c r="M107" s="8" t="s">
        <v>683</v>
      </c>
      <c r="N107" s="8" t="s">
        <v>687</v>
      </c>
      <c r="O107" s="8" t="s">
        <v>685</v>
      </c>
      <c r="P107" s="77" t="s">
        <v>130</v>
      </c>
      <c r="Q107" s="5" t="s">
        <v>707</v>
      </c>
      <c r="R107" s="78">
        <f>+HLOOKUP($B107,CRCC_DataFile_6_2!$F$1:$T$25,6,0)</f>
        <v>0</v>
      </c>
      <c r="S107" s="81" t="str">
        <f>VLOOKUP($B107,QualitativeNotes!B:C,2,FALSE)</f>
        <v>N/A</v>
      </c>
      <c r="T107" s="8" t="s">
        <v>683</v>
      </c>
      <c r="U107" s="8" t="s">
        <v>688</v>
      </c>
      <c r="V107" s="8" t="s">
        <v>685</v>
      </c>
      <c r="W107" s="77" t="s">
        <v>130</v>
      </c>
      <c r="X107" s="5" t="s">
        <v>707</v>
      </c>
      <c r="Y107" s="78">
        <f>+HLOOKUP($B107,CRCC_DataFile_6_2!$F$1:$T$25,12,0)</f>
        <v>0</v>
      </c>
      <c r="Z107" s="81" t="str">
        <f>VLOOKUP($B107,QualitativeNotes!B:C,2,FALSE)</f>
        <v>N/A</v>
      </c>
      <c r="AA107" s="8" t="s">
        <v>683</v>
      </c>
      <c r="AB107" s="8" t="s">
        <v>689</v>
      </c>
      <c r="AC107" s="8" t="s">
        <v>685</v>
      </c>
      <c r="AD107" s="77" t="s">
        <v>130</v>
      </c>
      <c r="AE107" s="5" t="s">
        <v>707</v>
      </c>
      <c r="AF107" s="78">
        <f>+HLOOKUP($B107,CRCC_DataFile_6_2!$F$1:$T$25,18,0)</f>
        <v>0</v>
      </c>
      <c r="AG107" s="81" t="e">
        <f>VLOOKUP($B107,QualitativeNotes!H:I,2,FALSE)</f>
        <v>#N/A</v>
      </c>
      <c r="AH107" s="8" t="s">
        <v>683</v>
      </c>
      <c r="AI107" s="8" t="s">
        <v>690</v>
      </c>
      <c r="AJ107" s="8" t="s">
        <v>685</v>
      </c>
      <c r="AK107" s="77" t="s">
        <v>130</v>
      </c>
      <c r="AL107" s="5" t="s">
        <v>707</v>
      </c>
      <c r="AM107" s="78">
        <f>+HLOOKUP($B107,CRCC_DataFile_6_2!$F$1:$T$25,24,0)</f>
        <v>0</v>
      </c>
      <c r="AN107" s="81" t="e">
        <f>VLOOKUP($B107,QualitativeNotes!N:O,2,FALSE)</f>
        <v>#N/A</v>
      </c>
      <c r="AO107" s="8" t="s">
        <v>683</v>
      </c>
      <c r="AP107" s="8" t="s">
        <v>691</v>
      </c>
      <c r="AQ107" s="8" t="s">
        <v>685</v>
      </c>
      <c r="AR107" s="77" t="s">
        <v>130</v>
      </c>
      <c r="AS107" s="5" t="s">
        <v>707</v>
      </c>
      <c r="AT107" s="78">
        <f>+HLOOKUP($B107,CRCC_DataFile_6_2!$F$1:$T$25,24,0)</f>
        <v>0</v>
      </c>
      <c r="AU107" s="81" t="e">
        <f>VLOOKUP($B107,QualitativeNotes!U:V,2,FALSE)</f>
        <v>#N/A</v>
      </c>
    </row>
    <row r="108" spans="1:47" ht="30" x14ac:dyDescent="0.25">
      <c r="A108" s="89" t="str">
        <f t="shared" si="1"/>
        <v xml:space="preserve"> </v>
      </c>
      <c r="B108" s="90" t="s">
        <v>253</v>
      </c>
      <c r="C108" s="91" t="s">
        <v>238</v>
      </c>
      <c r="D108" s="91" t="s">
        <v>254</v>
      </c>
      <c r="E108" s="91" t="s">
        <v>131</v>
      </c>
      <c r="F108" s="8" t="s">
        <v>683</v>
      </c>
      <c r="G108" s="8" t="s">
        <v>684</v>
      </c>
      <c r="H108" s="8" t="s">
        <v>685</v>
      </c>
      <c r="I108" s="77" t="s">
        <v>130</v>
      </c>
      <c r="J108" s="5" t="s">
        <v>708</v>
      </c>
      <c r="K108" s="78"/>
      <c r="L108" s="81" t="str">
        <f>VLOOKUP(B108,QualitativeNotes!B:C,2,FALSE)</f>
        <v>N/A</v>
      </c>
      <c r="M108" s="8" t="s">
        <v>683</v>
      </c>
      <c r="N108" s="8" t="s">
        <v>687</v>
      </c>
      <c r="O108" s="8" t="s">
        <v>685</v>
      </c>
      <c r="P108" s="77" t="s">
        <v>130</v>
      </c>
      <c r="Q108" s="5" t="s">
        <v>708</v>
      </c>
      <c r="R108" s="78">
        <f>+HLOOKUP($B108,CRCC_DataFile_6_2!$F$1:$T$25,7,0)</f>
        <v>0</v>
      </c>
      <c r="S108" s="81" t="str">
        <f>VLOOKUP($B108,QualitativeNotes!B:C,2,FALSE)</f>
        <v>N/A</v>
      </c>
      <c r="T108" s="8" t="s">
        <v>683</v>
      </c>
      <c r="U108" s="8" t="s">
        <v>688</v>
      </c>
      <c r="V108" s="8" t="s">
        <v>685</v>
      </c>
      <c r="W108" s="77" t="s">
        <v>130</v>
      </c>
      <c r="X108" s="5" t="s">
        <v>708</v>
      </c>
      <c r="Y108" s="78">
        <f>+HLOOKUP($B108,CRCC_DataFile_6_2!$F$1:$T$25,13,0)</f>
        <v>0</v>
      </c>
      <c r="Z108" s="81" t="str">
        <f>VLOOKUP($B108,QualitativeNotes!B:C,2,FALSE)</f>
        <v>N/A</v>
      </c>
      <c r="AA108" s="8" t="s">
        <v>683</v>
      </c>
      <c r="AB108" s="8" t="s">
        <v>689</v>
      </c>
      <c r="AC108" s="8" t="s">
        <v>685</v>
      </c>
      <c r="AD108" s="77" t="s">
        <v>130</v>
      </c>
      <c r="AE108" s="5" t="s">
        <v>708</v>
      </c>
      <c r="AF108" s="78">
        <f>+HLOOKUP($B108,CRCC_DataFile_6_2!$F$1:$T$25,19,0)</f>
        <v>0</v>
      </c>
      <c r="AG108" s="81" t="e">
        <f>VLOOKUP($B108,QualitativeNotes!H:I,2,FALSE)</f>
        <v>#N/A</v>
      </c>
      <c r="AH108" s="8" t="s">
        <v>683</v>
      </c>
      <c r="AI108" s="8" t="s">
        <v>690</v>
      </c>
      <c r="AJ108" s="8" t="s">
        <v>685</v>
      </c>
      <c r="AK108" s="77" t="s">
        <v>130</v>
      </c>
      <c r="AL108" s="5" t="s">
        <v>708</v>
      </c>
      <c r="AM108" s="78">
        <f>+HLOOKUP($B108,CRCC_DataFile_6_2!$F$1:$T$25,25,0)</f>
        <v>0</v>
      </c>
      <c r="AN108" s="81" t="e">
        <f>VLOOKUP($B108,QualitativeNotes!N:O,2,FALSE)</f>
        <v>#N/A</v>
      </c>
      <c r="AO108" s="8" t="s">
        <v>683</v>
      </c>
      <c r="AP108" s="8" t="s">
        <v>691</v>
      </c>
      <c r="AQ108" s="8" t="s">
        <v>685</v>
      </c>
      <c r="AR108" s="77" t="s">
        <v>130</v>
      </c>
      <c r="AS108" s="5" t="s">
        <v>708</v>
      </c>
      <c r="AT108" s="78">
        <f>+HLOOKUP($B108,CRCC_DataFile_6_2!$F$1:$T$25,25,0)</f>
        <v>0</v>
      </c>
      <c r="AU108" s="81" t="e">
        <f>VLOOKUP($B108,QualitativeNotes!U:V,2,FALSE)</f>
        <v>#N/A</v>
      </c>
    </row>
    <row r="109" spans="1:47" ht="30" x14ac:dyDescent="0.25">
      <c r="A109" s="89" t="str">
        <f t="shared" si="1"/>
        <v xml:space="preserve"> </v>
      </c>
      <c r="B109" s="90" t="s">
        <v>255</v>
      </c>
      <c r="C109" s="91" t="s">
        <v>238</v>
      </c>
      <c r="D109" s="91" t="s">
        <v>256</v>
      </c>
      <c r="E109" s="91" t="s">
        <v>131</v>
      </c>
      <c r="F109" s="8" t="s">
        <v>683</v>
      </c>
      <c r="G109" s="8" t="s">
        <v>684</v>
      </c>
      <c r="H109" s="8" t="s">
        <v>685</v>
      </c>
      <c r="I109" s="77" t="s">
        <v>130</v>
      </c>
      <c r="J109" s="5" t="s">
        <v>703</v>
      </c>
      <c r="K109" s="78"/>
      <c r="L109" s="81" t="str">
        <f>VLOOKUP(B109,QualitativeNotes!B:C,2,FALSE)</f>
        <v>N/A</v>
      </c>
      <c r="M109" s="8" t="s">
        <v>683</v>
      </c>
      <c r="N109" s="8" t="s">
        <v>687</v>
      </c>
      <c r="O109" s="8" t="s">
        <v>685</v>
      </c>
      <c r="P109" s="77" t="s">
        <v>130</v>
      </c>
      <c r="Q109" s="5" t="s">
        <v>703</v>
      </c>
      <c r="R109" s="78">
        <f>+HLOOKUP($B109,CRCC_DataFile_6_2!$F$1:$T$25,2,0)</f>
        <v>0</v>
      </c>
      <c r="S109" s="81" t="str">
        <f>VLOOKUP($B109,QualitativeNotes!B:C,2,FALSE)</f>
        <v>N/A</v>
      </c>
      <c r="T109" s="8" t="s">
        <v>683</v>
      </c>
      <c r="U109" s="8" t="s">
        <v>688</v>
      </c>
      <c r="V109" s="8" t="s">
        <v>685</v>
      </c>
      <c r="W109" s="77" t="s">
        <v>130</v>
      </c>
      <c r="X109" s="5" t="s">
        <v>703</v>
      </c>
      <c r="Y109" s="78">
        <f>+HLOOKUP($B109,CRCC_DataFile_6_2!$F$1:$T$25,8,0)</f>
        <v>0</v>
      </c>
      <c r="Z109" s="81" t="str">
        <f>VLOOKUP($B109,QualitativeNotes!B:C,2,FALSE)</f>
        <v>N/A</v>
      </c>
      <c r="AA109" s="8" t="s">
        <v>683</v>
      </c>
      <c r="AB109" s="8" t="s">
        <v>689</v>
      </c>
      <c r="AC109" s="8" t="s">
        <v>685</v>
      </c>
      <c r="AD109" s="77" t="s">
        <v>130</v>
      </c>
      <c r="AE109" s="5" t="s">
        <v>703</v>
      </c>
      <c r="AF109" s="78">
        <f>+HLOOKUP($B109,CRCC_DataFile_6_2!$F$1:$T$25,14,0)</f>
        <v>0</v>
      </c>
      <c r="AG109" s="81" t="e">
        <f>VLOOKUP($B109,QualitativeNotes!H:I,2,FALSE)</f>
        <v>#N/A</v>
      </c>
      <c r="AH109" s="8" t="s">
        <v>683</v>
      </c>
      <c r="AI109" s="8" t="s">
        <v>690</v>
      </c>
      <c r="AJ109" s="8" t="s">
        <v>685</v>
      </c>
      <c r="AK109" s="77" t="s">
        <v>130</v>
      </c>
      <c r="AL109" s="5" t="s">
        <v>703</v>
      </c>
      <c r="AM109" s="78">
        <f>+HLOOKUP($B109,CRCC_DataFile_6_2!$F$1:$T$25,20,0)</f>
        <v>0</v>
      </c>
      <c r="AN109" s="81" t="e">
        <f>VLOOKUP($B109,QualitativeNotes!N:O,2,FALSE)</f>
        <v>#N/A</v>
      </c>
      <c r="AO109" s="8" t="s">
        <v>683</v>
      </c>
      <c r="AP109" s="8" t="s">
        <v>691</v>
      </c>
      <c r="AQ109" s="8" t="s">
        <v>685</v>
      </c>
      <c r="AR109" s="77" t="s">
        <v>130</v>
      </c>
      <c r="AS109" s="5" t="s">
        <v>703</v>
      </c>
      <c r="AT109" s="78">
        <f>+HLOOKUP($B109,CRCC_DataFile_6_2!$F$1:$T$25,20,0)</f>
        <v>0</v>
      </c>
      <c r="AU109" s="81" t="e">
        <f>VLOOKUP($B109,QualitativeNotes!U:V,2,FALSE)</f>
        <v>#N/A</v>
      </c>
    </row>
    <row r="110" spans="1:47" ht="30" x14ac:dyDescent="0.25">
      <c r="A110" s="89" t="str">
        <f t="shared" si="1"/>
        <v xml:space="preserve"> </v>
      </c>
      <c r="B110" s="90" t="s">
        <v>255</v>
      </c>
      <c r="C110" s="91" t="s">
        <v>238</v>
      </c>
      <c r="D110" s="91" t="s">
        <v>256</v>
      </c>
      <c r="E110" s="91" t="s">
        <v>131</v>
      </c>
      <c r="F110" s="8" t="s">
        <v>683</v>
      </c>
      <c r="G110" s="8" t="s">
        <v>684</v>
      </c>
      <c r="H110" s="8" t="s">
        <v>685</v>
      </c>
      <c r="I110" s="77" t="s">
        <v>130</v>
      </c>
      <c r="J110" s="5" t="s">
        <v>704</v>
      </c>
      <c r="K110" s="78"/>
      <c r="L110" s="81" t="str">
        <f>VLOOKUP(B110,QualitativeNotes!B:C,2,FALSE)</f>
        <v>N/A</v>
      </c>
      <c r="M110" s="8" t="s">
        <v>683</v>
      </c>
      <c r="N110" s="8" t="s">
        <v>687</v>
      </c>
      <c r="O110" s="8" t="s">
        <v>685</v>
      </c>
      <c r="P110" s="77" t="s">
        <v>130</v>
      </c>
      <c r="Q110" s="5" t="s">
        <v>704</v>
      </c>
      <c r="R110" s="78">
        <f>+HLOOKUP($B110,CRCC_DataFile_6_2!$F$1:$T$25,3,0)</f>
        <v>0</v>
      </c>
      <c r="S110" s="81" t="str">
        <f>VLOOKUP($B110,QualitativeNotes!B:C,2,FALSE)</f>
        <v>N/A</v>
      </c>
      <c r="T110" s="8" t="s">
        <v>683</v>
      </c>
      <c r="U110" s="8" t="s">
        <v>688</v>
      </c>
      <c r="V110" s="8" t="s">
        <v>685</v>
      </c>
      <c r="W110" s="77" t="s">
        <v>130</v>
      </c>
      <c r="X110" s="5" t="s">
        <v>704</v>
      </c>
      <c r="Y110" s="78">
        <f>+HLOOKUP($B110,CRCC_DataFile_6_2!$F$1:$T$25,9,0)</f>
        <v>0</v>
      </c>
      <c r="Z110" s="81" t="str">
        <f>VLOOKUP($B110,QualitativeNotes!B:C,2,FALSE)</f>
        <v>N/A</v>
      </c>
      <c r="AA110" s="8" t="s">
        <v>683</v>
      </c>
      <c r="AB110" s="8" t="s">
        <v>689</v>
      </c>
      <c r="AC110" s="8" t="s">
        <v>685</v>
      </c>
      <c r="AD110" s="77" t="s">
        <v>130</v>
      </c>
      <c r="AE110" s="5" t="s">
        <v>704</v>
      </c>
      <c r="AF110" s="78">
        <f>+HLOOKUP($B110,CRCC_DataFile_6_2!$F$1:$T$25,15,0)</f>
        <v>0</v>
      </c>
      <c r="AG110" s="81" t="e">
        <f>VLOOKUP($B110,QualitativeNotes!H:I,2,FALSE)</f>
        <v>#N/A</v>
      </c>
      <c r="AH110" s="8" t="s">
        <v>683</v>
      </c>
      <c r="AI110" s="8" t="s">
        <v>690</v>
      </c>
      <c r="AJ110" s="8" t="s">
        <v>685</v>
      </c>
      <c r="AK110" s="77" t="s">
        <v>130</v>
      </c>
      <c r="AL110" s="5" t="s">
        <v>704</v>
      </c>
      <c r="AM110" s="78">
        <f>+HLOOKUP($B110,CRCC_DataFile_6_2!$F$1:$T$25,21,0)</f>
        <v>0</v>
      </c>
      <c r="AN110" s="81" t="e">
        <f>VLOOKUP($B110,QualitativeNotes!N:O,2,FALSE)</f>
        <v>#N/A</v>
      </c>
      <c r="AO110" s="8" t="s">
        <v>683</v>
      </c>
      <c r="AP110" s="8" t="s">
        <v>691</v>
      </c>
      <c r="AQ110" s="8" t="s">
        <v>685</v>
      </c>
      <c r="AR110" s="77" t="s">
        <v>130</v>
      </c>
      <c r="AS110" s="5" t="s">
        <v>704</v>
      </c>
      <c r="AT110" s="78">
        <f>+HLOOKUP($B110,CRCC_DataFile_6_2!$F$1:$T$25,21,0)</f>
        <v>0</v>
      </c>
      <c r="AU110" s="81" t="e">
        <f>VLOOKUP($B110,QualitativeNotes!U:V,2,FALSE)</f>
        <v>#N/A</v>
      </c>
    </row>
    <row r="111" spans="1:47" ht="30" x14ac:dyDescent="0.25">
      <c r="A111" s="89" t="str">
        <f t="shared" si="1"/>
        <v xml:space="preserve"> </v>
      </c>
      <c r="B111" s="90" t="s">
        <v>255</v>
      </c>
      <c r="C111" s="91" t="s">
        <v>238</v>
      </c>
      <c r="D111" s="91" t="s">
        <v>256</v>
      </c>
      <c r="E111" s="91" t="s">
        <v>131</v>
      </c>
      <c r="F111" s="8" t="s">
        <v>683</v>
      </c>
      <c r="G111" s="8" t="s">
        <v>684</v>
      </c>
      <c r="H111" s="8" t="s">
        <v>685</v>
      </c>
      <c r="I111" s="77" t="s">
        <v>130</v>
      </c>
      <c r="J111" s="5" t="s">
        <v>705</v>
      </c>
      <c r="K111" s="78"/>
      <c r="L111" s="81" t="str">
        <f>VLOOKUP(B111,QualitativeNotes!B:C,2,FALSE)</f>
        <v>N/A</v>
      </c>
      <c r="M111" s="8" t="s">
        <v>683</v>
      </c>
      <c r="N111" s="8" t="s">
        <v>687</v>
      </c>
      <c r="O111" s="8" t="s">
        <v>685</v>
      </c>
      <c r="P111" s="77" t="s">
        <v>130</v>
      </c>
      <c r="Q111" s="5" t="s">
        <v>705</v>
      </c>
      <c r="R111" s="78">
        <f>+HLOOKUP($B111,CRCC_DataFile_6_2!$F$1:$T$25,4,0)</f>
        <v>0</v>
      </c>
      <c r="S111" s="81" t="str">
        <f>VLOOKUP($B111,QualitativeNotes!B:C,2,FALSE)</f>
        <v>N/A</v>
      </c>
      <c r="T111" s="8" t="s">
        <v>683</v>
      </c>
      <c r="U111" s="8" t="s">
        <v>688</v>
      </c>
      <c r="V111" s="8" t="s">
        <v>685</v>
      </c>
      <c r="W111" s="77" t="s">
        <v>130</v>
      </c>
      <c r="X111" s="5" t="s">
        <v>705</v>
      </c>
      <c r="Y111" s="78">
        <f>+HLOOKUP($B111,CRCC_DataFile_6_2!$F$1:$T$25,10,0)</f>
        <v>0</v>
      </c>
      <c r="Z111" s="81" t="str">
        <f>VLOOKUP($B111,QualitativeNotes!B:C,2,FALSE)</f>
        <v>N/A</v>
      </c>
      <c r="AA111" s="8" t="s">
        <v>683</v>
      </c>
      <c r="AB111" s="8" t="s">
        <v>689</v>
      </c>
      <c r="AC111" s="8" t="s">
        <v>685</v>
      </c>
      <c r="AD111" s="77" t="s">
        <v>130</v>
      </c>
      <c r="AE111" s="5" t="s">
        <v>705</v>
      </c>
      <c r="AF111" s="78">
        <f>+HLOOKUP($B111,CRCC_DataFile_6_2!$F$1:$T$25,16,0)</f>
        <v>0</v>
      </c>
      <c r="AG111" s="81" t="e">
        <f>VLOOKUP($B111,QualitativeNotes!H:I,2,FALSE)</f>
        <v>#N/A</v>
      </c>
      <c r="AH111" s="8" t="s">
        <v>683</v>
      </c>
      <c r="AI111" s="8" t="s">
        <v>690</v>
      </c>
      <c r="AJ111" s="8" t="s">
        <v>685</v>
      </c>
      <c r="AK111" s="77" t="s">
        <v>130</v>
      </c>
      <c r="AL111" s="5" t="s">
        <v>705</v>
      </c>
      <c r="AM111" s="78">
        <f>+HLOOKUP($B111,CRCC_DataFile_6_2!$F$1:$T$25,22,0)</f>
        <v>0</v>
      </c>
      <c r="AN111" s="81" t="e">
        <f>VLOOKUP($B111,QualitativeNotes!N:O,2,FALSE)</f>
        <v>#N/A</v>
      </c>
      <c r="AO111" s="8" t="s">
        <v>683</v>
      </c>
      <c r="AP111" s="8" t="s">
        <v>691</v>
      </c>
      <c r="AQ111" s="8" t="s">
        <v>685</v>
      </c>
      <c r="AR111" s="77" t="s">
        <v>130</v>
      </c>
      <c r="AS111" s="5" t="s">
        <v>705</v>
      </c>
      <c r="AT111" s="78">
        <f>+HLOOKUP($B111,CRCC_DataFile_6_2!$F$1:$T$25,22,0)</f>
        <v>0</v>
      </c>
      <c r="AU111" s="81" t="e">
        <f>VLOOKUP($B111,QualitativeNotes!U:V,2,FALSE)</f>
        <v>#N/A</v>
      </c>
    </row>
    <row r="112" spans="1:47" ht="30" x14ac:dyDescent="0.25">
      <c r="A112" s="89" t="str">
        <f t="shared" si="1"/>
        <v xml:space="preserve"> </v>
      </c>
      <c r="B112" s="90" t="s">
        <v>255</v>
      </c>
      <c r="C112" s="91" t="s">
        <v>238</v>
      </c>
      <c r="D112" s="91" t="s">
        <v>256</v>
      </c>
      <c r="E112" s="91" t="s">
        <v>131</v>
      </c>
      <c r="F112" s="8" t="s">
        <v>683</v>
      </c>
      <c r="G112" s="8" t="s">
        <v>684</v>
      </c>
      <c r="H112" s="8" t="s">
        <v>685</v>
      </c>
      <c r="I112" s="77" t="s">
        <v>130</v>
      </c>
      <c r="J112" s="5" t="s">
        <v>706</v>
      </c>
      <c r="K112" s="78"/>
      <c r="L112" s="81" t="str">
        <f>VLOOKUP(B112,QualitativeNotes!B:C,2,FALSE)</f>
        <v>N/A</v>
      </c>
      <c r="M112" s="8" t="s">
        <v>683</v>
      </c>
      <c r="N112" s="8" t="s">
        <v>687</v>
      </c>
      <c r="O112" s="8" t="s">
        <v>685</v>
      </c>
      <c r="P112" s="77" t="s">
        <v>130</v>
      </c>
      <c r="Q112" s="5" t="s">
        <v>706</v>
      </c>
      <c r="R112" s="78">
        <f>+HLOOKUP($B112,CRCC_DataFile_6_2!$F$1:$T$25,5,0)</f>
        <v>0</v>
      </c>
      <c r="S112" s="81" t="str">
        <f>VLOOKUP($B112,QualitativeNotes!B:C,2,FALSE)</f>
        <v>N/A</v>
      </c>
      <c r="T112" s="8" t="s">
        <v>683</v>
      </c>
      <c r="U112" s="8" t="s">
        <v>688</v>
      </c>
      <c r="V112" s="8" t="s">
        <v>685</v>
      </c>
      <c r="W112" s="77" t="s">
        <v>130</v>
      </c>
      <c r="X112" s="5" t="s">
        <v>706</v>
      </c>
      <c r="Y112" s="78">
        <f>+HLOOKUP($B112,CRCC_DataFile_6_2!$F$1:$T$25,11,0)</f>
        <v>0</v>
      </c>
      <c r="Z112" s="81" t="str">
        <f>VLOOKUP($B112,QualitativeNotes!B:C,2,FALSE)</f>
        <v>N/A</v>
      </c>
      <c r="AA112" s="8" t="s">
        <v>683</v>
      </c>
      <c r="AB112" s="8" t="s">
        <v>689</v>
      </c>
      <c r="AC112" s="8" t="s">
        <v>685</v>
      </c>
      <c r="AD112" s="77" t="s">
        <v>130</v>
      </c>
      <c r="AE112" s="5" t="s">
        <v>706</v>
      </c>
      <c r="AF112" s="78">
        <f>+HLOOKUP($B112,CRCC_DataFile_6_2!$F$1:$T$25,17,0)</f>
        <v>0</v>
      </c>
      <c r="AG112" s="81" t="e">
        <f>VLOOKUP($B112,QualitativeNotes!H:I,2,FALSE)</f>
        <v>#N/A</v>
      </c>
      <c r="AH112" s="8" t="s">
        <v>683</v>
      </c>
      <c r="AI112" s="8" t="s">
        <v>690</v>
      </c>
      <c r="AJ112" s="8" t="s">
        <v>685</v>
      </c>
      <c r="AK112" s="77" t="s">
        <v>130</v>
      </c>
      <c r="AL112" s="5" t="s">
        <v>706</v>
      </c>
      <c r="AM112" s="78">
        <f>+HLOOKUP($B112,CRCC_DataFile_6_2!$F$1:$T$25,23,0)</f>
        <v>0</v>
      </c>
      <c r="AN112" s="81" t="e">
        <f>VLOOKUP($B112,QualitativeNotes!N:O,2,FALSE)</f>
        <v>#N/A</v>
      </c>
      <c r="AO112" s="8" t="s">
        <v>683</v>
      </c>
      <c r="AP112" s="8" t="s">
        <v>691</v>
      </c>
      <c r="AQ112" s="8" t="s">
        <v>685</v>
      </c>
      <c r="AR112" s="77" t="s">
        <v>130</v>
      </c>
      <c r="AS112" s="5" t="s">
        <v>706</v>
      </c>
      <c r="AT112" s="78">
        <f>+HLOOKUP($B112,CRCC_DataFile_6_2!$F$1:$T$25,23,0)</f>
        <v>0</v>
      </c>
      <c r="AU112" s="81" t="e">
        <f>VLOOKUP($B112,QualitativeNotes!U:V,2,FALSE)</f>
        <v>#N/A</v>
      </c>
    </row>
    <row r="113" spans="1:47" ht="30" x14ac:dyDescent="0.25">
      <c r="A113" s="89" t="str">
        <f t="shared" si="1"/>
        <v xml:space="preserve"> </v>
      </c>
      <c r="B113" s="90" t="s">
        <v>255</v>
      </c>
      <c r="C113" s="91" t="s">
        <v>238</v>
      </c>
      <c r="D113" s="91" t="s">
        <v>256</v>
      </c>
      <c r="E113" s="91" t="s">
        <v>131</v>
      </c>
      <c r="F113" s="8" t="s">
        <v>683</v>
      </c>
      <c r="G113" s="8" t="s">
        <v>684</v>
      </c>
      <c r="H113" s="8" t="s">
        <v>685</v>
      </c>
      <c r="I113" s="77" t="s">
        <v>130</v>
      </c>
      <c r="J113" s="5" t="s">
        <v>707</v>
      </c>
      <c r="K113" s="78"/>
      <c r="L113" s="81" t="str">
        <f>VLOOKUP(B113,QualitativeNotes!B:C,2,FALSE)</f>
        <v>N/A</v>
      </c>
      <c r="M113" s="8" t="s">
        <v>683</v>
      </c>
      <c r="N113" s="8" t="s">
        <v>687</v>
      </c>
      <c r="O113" s="8" t="s">
        <v>685</v>
      </c>
      <c r="P113" s="77" t="s">
        <v>130</v>
      </c>
      <c r="Q113" s="5" t="s">
        <v>707</v>
      </c>
      <c r="R113" s="78">
        <f>+HLOOKUP($B113,CRCC_DataFile_6_2!$F$1:$T$25,6,0)</f>
        <v>0</v>
      </c>
      <c r="S113" s="81" t="str">
        <f>VLOOKUP($B113,QualitativeNotes!B:C,2,FALSE)</f>
        <v>N/A</v>
      </c>
      <c r="T113" s="8" t="s">
        <v>683</v>
      </c>
      <c r="U113" s="8" t="s">
        <v>688</v>
      </c>
      <c r="V113" s="8" t="s">
        <v>685</v>
      </c>
      <c r="W113" s="77" t="s">
        <v>130</v>
      </c>
      <c r="X113" s="5" t="s">
        <v>707</v>
      </c>
      <c r="Y113" s="78">
        <f>+HLOOKUP($B113,CRCC_DataFile_6_2!$F$1:$T$25,12,0)</f>
        <v>0</v>
      </c>
      <c r="Z113" s="81" t="str">
        <f>VLOOKUP($B113,QualitativeNotes!B:C,2,FALSE)</f>
        <v>N/A</v>
      </c>
      <c r="AA113" s="8" t="s">
        <v>683</v>
      </c>
      <c r="AB113" s="8" t="s">
        <v>689</v>
      </c>
      <c r="AC113" s="8" t="s">
        <v>685</v>
      </c>
      <c r="AD113" s="77" t="s">
        <v>130</v>
      </c>
      <c r="AE113" s="5" t="s">
        <v>707</v>
      </c>
      <c r="AF113" s="78">
        <f>+HLOOKUP($B113,CRCC_DataFile_6_2!$F$1:$T$25,18,0)</f>
        <v>0</v>
      </c>
      <c r="AG113" s="81" t="e">
        <f>VLOOKUP($B113,QualitativeNotes!H:I,2,FALSE)</f>
        <v>#N/A</v>
      </c>
      <c r="AH113" s="8" t="s">
        <v>683</v>
      </c>
      <c r="AI113" s="8" t="s">
        <v>690</v>
      </c>
      <c r="AJ113" s="8" t="s">
        <v>685</v>
      </c>
      <c r="AK113" s="77" t="s">
        <v>130</v>
      </c>
      <c r="AL113" s="5" t="s">
        <v>707</v>
      </c>
      <c r="AM113" s="78">
        <f>+HLOOKUP($B113,CRCC_DataFile_6_2!$F$1:$T$25,24,0)</f>
        <v>0</v>
      </c>
      <c r="AN113" s="81" t="e">
        <f>VLOOKUP($B113,QualitativeNotes!N:O,2,FALSE)</f>
        <v>#N/A</v>
      </c>
      <c r="AO113" s="8" t="s">
        <v>683</v>
      </c>
      <c r="AP113" s="8" t="s">
        <v>691</v>
      </c>
      <c r="AQ113" s="8" t="s">
        <v>685</v>
      </c>
      <c r="AR113" s="77" t="s">
        <v>130</v>
      </c>
      <c r="AS113" s="5" t="s">
        <v>707</v>
      </c>
      <c r="AT113" s="78">
        <f>+HLOOKUP($B113,CRCC_DataFile_6_2!$F$1:$T$25,24,0)</f>
        <v>0</v>
      </c>
      <c r="AU113" s="81" t="e">
        <f>VLOOKUP($B113,QualitativeNotes!U:V,2,FALSE)</f>
        <v>#N/A</v>
      </c>
    </row>
    <row r="114" spans="1:47" ht="30" x14ac:dyDescent="0.25">
      <c r="A114" s="89" t="str">
        <f t="shared" si="1"/>
        <v xml:space="preserve"> </v>
      </c>
      <c r="B114" s="90" t="s">
        <v>255</v>
      </c>
      <c r="C114" s="91" t="s">
        <v>238</v>
      </c>
      <c r="D114" s="91" t="s">
        <v>256</v>
      </c>
      <c r="E114" s="91" t="s">
        <v>131</v>
      </c>
      <c r="F114" s="8" t="s">
        <v>683</v>
      </c>
      <c r="G114" s="8" t="s">
        <v>684</v>
      </c>
      <c r="H114" s="8" t="s">
        <v>685</v>
      </c>
      <c r="I114" s="77" t="s">
        <v>130</v>
      </c>
      <c r="J114" s="5" t="s">
        <v>708</v>
      </c>
      <c r="K114" s="78"/>
      <c r="L114" s="81" t="str">
        <f>VLOOKUP(B114,QualitativeNotes!B:C,2,FALSE)</f>
        <v>N/A</v>
      </c>
      <c r="M114" s="8" t="s">
        <v>683</v>
      </c>
      <c r="N114" s="8" t="s">
        <v>687</v>
      </c>
      <c r="O114" s="8" t="s">
        <v>685</v>
      </c>
      <c r="P114" s="77" t="s">
        <v>130</v>
      </c>
      <c r="Q114" s="5" t="s">
        <v>708</v>
      </c>
      <c r="R114" s="78">
        <f>+HLOOKUP($B114,CRCC_DataFile_6_2!$F$1:$T$25,7,0)</f>
        <v>0</v>
      </c>
      <c r="S114" s="81" t="str">
        <f>VLOOKUP($B114,QualitativeNotes!B:C,2,FALSE)</f>
        <v>N/A</v>
      </c>
      <c r="T114" s="8" t="s">
        <v>683</v>
      </c>
      <c r="U114" s="8" t="s">
        <v>688</v>
      </c>
      <c r="V114" s="8" t="s">
        <v>685</v>
      </c>
      <c r="W114" s="77" t="s">
        <v>130</v>
      </c>
      <c r="X114" s="5" t="s">
        <v>708</v>
      </c>
      <c r="Y114" s="78">
        <f>+HLOOKUP($B114,CRCC_DataFile_6_2!$F$1:$T$25,13,0)</f>
        <v>0</v>
      </c>
      <c r="Z114" s="81" t="str">
        <f>VLOOKUP($B114,QualitativeNotes!B:C,2,FALSE)</f>
        <v>N/A</v>
      </c>
      <c r="AA114" s="8" t="s">
        <v>683</v>
      </c>
      <c r="AB114" s="8" t="s">
        <v>689</v>
      </c>
      <c r="AC114" s="8" t="s">
        <v>685</v>
      </c>
      <c r="AD114" s="77" t="s">
        <v>130</v>
      </c>
      <c r="AE114" s="5" t="s">
        <v>708</v>
      </c>
      <c r="AF114" s="78">
        <f>+HLOOKUP($B114,CRCC_DataFile_6_2!$F$1:$T$25,19,0)</f>
        <v>0</v>
      </c>
      <c r="AG114" s="81" t="e">
        <f>VLOOKUP($B114,QualitativeNotes!H:I,2,FALSE)</f>
        <v>#N/A</v>
      </c>
      <c r="AH114" s="8" t="s">
        <v>683</v>
      </c>
      <c r="AI114" s="8" t="s">
        <v>690</v>
      </c>
      <c r="AJ114" s="8" t="s">
        <v>685</v>
      </c>
      <c r="AK114" s="77" t="s">
        <v>130</v>
      </c>
      <c r="AL114" s="5" t="s">
        <v>708</v>
      </c>
      <c r="AM114" s="78">
        <f>+HLOOKUP($B114,CRCC_DataFile_6_2!$F$1:$T$25,25,0)</f>
        <v>0</v>
      </c>
      <c r="AN114" s="81" t="e">
        <f>VLOOKUP($B114,QualitativeNotes!N:O,2,FALSE)</f>
        <v>#N/A</v>
      </c>
      <c r="AO114" s="8" t="s">
        <v>683</v>
      </c>
      <c r="AP114" s="8" t="s">
        <v>691</v>
      </c>
      <c r="AQ114" s="8" t="s">
        <v>685</v>
      </c>
      <c r="AR114" s="77" t="s">
        <v>130</v>
      </c>
      <c r="AS114" s="5" t="s">
        <v>708</v>
      </c>
      <c r="AT114" s="78">
        <f>+HLOOKUP($B114,CRCC_DataFile_6_2!$F$1:$T$25,25,0)</f>
        <v>0</v>
      </c>
      <c r="AU114" s="81" t="e">
        <f>VLOOKUP($B114,QualitativeNotes!U:V,2,FALSE)</f>
        <v>#N/A</v>
      </c>
    </row>
    <row r="115" spans="1:47" ht="30" x14ac:dyDescent="0.25">
      <c r="A115" s="89" t="str">
        <f t="shared" si="1"/>
        <v xml:space="preserve"> </v>
      </c>
      <c r="B115" s="90" t="s">
        <v>257</v>
      </c>
      <c r="C115" s="91" t="s">
        <v>238</v>
      </c>
      <c r="D115" s="91" t="s">
        <v>258</v>
      </c>
      <c r="E115" s="91" t="s">
        <v>131</v>
      </c>
      <c r="F115" s="8" t="s">
        <v>683</v>
      </c>
      <c r="G115" s="8" t="s">
        <v>684</v>
      </c>
      <c r="H115" s="8" t="s">
        <v>685</v>
      </c>
      <c r="I115" s="77" t="s">
        <v>130</v>
      </c>
      <c r="J115" s="5" t="s">
        <v>703</v>
      </c>
      <c r="K115" s="78"/>
      <c r="L115" s="81" t="str">
        <f>VLOOKUP(B115,QualitativeNotes!B:C,2,FALSE)</f>
        <v>N/A</v>
      </c>
      <c r="M115" s="8" t="s">
        <v>683</v>
      </c>
      <c r="N115" s="8" t="s">
        <v>687</v>
      </c>
      <c r="O115" s="8" t="s">
        <v>685</v>
      </c>
      <c r="P115" s="77" t="s">
        <v>130</v>
      </c>
      <c r="Q115" s="5" t="s">
        <v>703</v>
      </c>
      <c r="R115" s="78">
        <f>+HLOOKUP($B115,CRCC_DataFile_6_2!$F$1:$T$25,2,0)</f>
        <v>0</v>
      </c>
      <c r="S115" s="81" t="str">
        <f>VLOOKUP($B115,QualitativeNotes!B:C,2,FALSE)</f>
        <v>N/A</v>
      </c>
      <c r="T115" s="8" t="s">
        <v>683</v>
      </c>
      <c r="U115" s="8" t="s">
        <v>688</v>
      </c>
      <c r="V115" s="8" t="s">
        <v>685</v>
      </c>
      <c r="W115" s="77" t="s">
        <v>130</v>
      </c>
      <c r="X115" s="5" t="s">
        <v>703</v>
      </c>
      <c r="Y115" s="78">
        <f>+HLOOKUP($B115,CRCC_DataFile_6_2!$F$1:$T$25,8,0)</f>
        <v>0</v>
      </c>
      <c r="Z115" s="81" t="str">
        <f>VLOOKUP($B115,QualitativeNotes!B:C,2,FALSE)</f>
        <v>N/A</v>
      </c>
      <c r="AA115" s="8" t="s">
        <v>683</v>
      </c>
      <c r="AB115" s="8" t="s">
        <v>689</v>
      </c>
      <c r="AC115" s="8" t="s">
        <v>685</v>
      </c>
      <c r="AD115" s="77" t="s">
        <v>130</v>
      </c>
      <c r="AE115" s="5" t="s">
        <v>703</v>
      </c>
      <c r="AF115" s="78">
        <f>+HLOOKUP($B115,CRCC_DataFile_6_2!$F$1:$T$25,14,0)</f>
        <v>0</v>
      </c>
      <c r="AG115" s="81" t="e">
        <f>VLOOKUP($B115,QualitativeNotes!H:I,2,FALSE)</f>
        <v>#N/A</v>
      </c>
      <c r="AH115" s="8" t="s">
        <v>683</v>
      </c>
      <c r="AI115" s="8" t="s">
        <v>690</v>
      </c>
      <c r="AJ115" s="8" t="s">
        <v>685</v>
      </c>
      <c r="AK115" s="77" t="s">
        <v>130</v>
      </c>
      <c r="AL115" s="5" t="s">
        <v>703</v>
      </c>
      <c r="AM115" s="78">
        <f>+HLOOKUP($B115,CRCC_DataFile_6_2!$F$1:$T$25,20,0)</f>
        <v>0</v>
      </c>
      <c r="AN115" s="81" t="e">
        <f>VLOOKUP($B115,QualitativeNotes!N:O,2,FALSE)</f>
        <v>#N/A</v>
      </c>
      <c r="AO115" s="8" t="s">
        <v>683</v>
      </c>
      <c r="AP115" s="8" t="s">
        <v>691</v>
      </c>
      <c r="AQ115" s="8" t="s">
        <v>685</v>
      </c>
      <c r="AR115" s="77" t="s">
        <v>130</v>
      </c>
      <c r="AS115" s="5" t="s">
        <v>703</v>
      </c>
      <c r="AT115" s="78">
        <f>+HLOOKUP($B115,CRCC_DataFile_6_2!$F$1:$T$25,20,0)</f>
        <v>0</v>
      </c>
      <c r="AU115" s="81" t="e">
        <f>VLOOKUP($B115,QualitativeNotes!U:V,2,FALSE)</f>
        <v>#N/A</v>
      </c>
    </row>
    <row r="116" spans="1:47" ht="30" x14ac:dyDescent="0.25">
      <c r="A116" s="89" t="str">
        <f t="shared" si="1"/>
        <v xml:space="preserve"> </v>
      </c>
      <c r="B116" s="90" t="s">
        <v>257</v>
      </c>
      <c r="C116" s="91" t="s">
        <v>238</v>
      </c>
      <c r="D116" s="91" t="s">
        <v>258</v>
      </c>
      <c r="E116" s="91" t="s">
        <v>131</v>
      </c>
      <c r="F116" s="8" t="s">
        <v>683</v>
      </c>
      <c r="G116" s="8" t="s">
        <v>684</v>
      </c>
      <c r="H116" s="8" t="s">
        <v>685</v>
      </c>
      <c r="I116" s="77" t="s">
        <v>130</v>
      </c>
      <c r="J116" s="5" t="s">
        <v>704</v>
      </c>
      <c r="K116" s="78"/>
      <c r="L116" s="81" t="str">
        <f>VLOOKUP(B116,QualitativeNotes!B:C,2,FALSE)</f>
        <v>N/A</v>
      </c>
      <c r="M116" s="8" t="s">
        <v>683</v>
      </c>
      <c r="N116" s="8" t="s">
        <v>687</v>
      </c>
      <c r="O116" s="8" t="s">
        <v>685</v>
      </c>
      <c r="P116" s="77" t="s">
        <v>130</v>
      </c>
      <c r="Q116" s="5" t="s">
        <v>704</v>
      </c>
      <c r="R116" s="78">
        <f>+HLOOKUP($B116,CRCC_DataFile_6_2!$F$1:$T$25,3,0)</f>
        <v>0</v>
      </c>
      <c r="S116" s="81" t="str">
        <f>VLOOKUP($B116,QualitativeNotes!B:C,2,FALSE)</f>
        <v>N/A</v>
      </c>
      <c r="T116" s="8" t="s">
        <v>683</v>
      </c>
      <c r="U116" s="8" t="s">
        <v>688</v>
      </c>
      <c r="V116" s="8" t="s">
        <v>685</v>
      </c>
      <c r="W116" s="77" t="s">
        <v>130</v>
      </c>
      <c r="X116" s="5" t="s">
        <v>704</v>
      </c>
      <c r="Y116" s="78">
        <f>+HLOOKUP($B116,CRCC_DataFile_6_2!$F$1:$T$25,9,0)</f>
        <v>0</v>
      </c>
      <c r="Z116" s="81" t="str">
        <f>VLOOKUP($B116,QualitativeNotes!B:C,2,FALSE)</f>
        <v>N/A</v>
      </c>
      <c r="AA116" s="8" t="s">
        <v>683</v>
      </c>
      <c r="AB116" s="8" t="s">
        <v>689</v>
      </c>
      <c r="AC116" s="8" t="s">
        <v>685</v>
      </c>
      <c r="AD116" s="77" t="s">
        <v>130</v>
      </c>
      <c r="AE116" s="5" t="s">
        <v>704</v>
      </c>
      <c r="AF116" s="78">
        <f>+HLOOKUP($B116,CRCC_DataFile_6_2!$F$1:$T$25,15,0)</f>
        <v>0</v>
      </c>
      <c r="AG116" s="81" t="e">
        <f>VLOOKUP($B116,QualitativeNotes!H:I,2,FALSE)</f>
        <v>#N/A</v>
      </c>
      <c r="AH116" s="8" t="s">
        <v>683</v>
      </c>
      <c r="AI116" s="8" t="s">
        <v>690</v>
      </c>
      <c r="AJ116" s="8" t="s">
        <v>685</v>
      </c>
      <c r="AK116" s="77" t="s">
        <v>130</v>
      </c>
      <c r="AL116" s="5" t="s">
        <v>704</v>
      </c>
      <c r="AM116" s="78">
        <f>+HLOOKUP($B116,CRCC_DataFile_6_2!$F$1:$T$25,21,0)</f>
        <v>0</v>
      </c>
      <c r="AN116" s="81" t="e">
        <f>VLOOKUP($B116,QualitativeNotes!N:O,2,FALSE)</f>
        <v>#N/A</v>
      </c>
      <c r="AO116" s="8" t="s">
        <v>683</v>
      </c>
      <c r="AP116" s="8" t="s">
        <v>691</v>
      </c>
      <c r="AQ116" s="8" t="s">
        <v>685</v>
      </c>
      <c r="AR116" s="77" t="s">
        <v>130</v>
      </c>
      <c r="AS116" s="5" t="s">
        <v>704</v>
      </c>
      <c r="AT116" s="78">
        <f>+HLOOKUP($B116,CRCC_DataFile_6_2!$F$1:$T$25,21,0)</f>
        <v>0</v>
      </c>
      <c r="AU116" s="81" t="e">
        <f>VLOOKUP($B116,QualitativeNotes!U:V,2,FALSE)</f>
        <v>#N/A</v>
      </c>
    </row>
    <row r="117" spans="1:47" ht="30" x14ac:dyDescent="0.25">
      <c r="A117" s="89" t="str">
        <f t="shared" si="1"/>
        <v xml:space="preserve"> </v>
      </c>
      <c r="B117" s="90" t="s">
        <v>257</v>
      </c>
      <c r="C117" s="91" t="s">
        <v>238</v>
      </c>
      <c r="D117" s="91" t="s">
        <v>258</v>
      </c>
      <c r="E117" s="91" t="s">
        <v>131</v>
      </c>
      <c r="F117" s="8" t="s">
        <v>683</v>
      </c>
      <c r="G117" s="8" t="s">
        <v>684</v>
      </c>
      <c r="H117" s="8" t="s">
        <v>685</v>
      </c>
      <c r="I117" s="77" t="s">
        <v>130</v>
      </c>
      <c r="J117" s="5" t="s">
        <v>705</v>
      </c>
      <c r="K117" s="78"/>
      <c r="L117" s="81" t="str">
        <f>VLOOKUP(B117,QualitativeNotes!B:C,2,FALSE)</f>
        <v>N/A</v>
      </c>
      <c r="M117" s="8" t="s">
        <v>683</v>
      </c>
      <c r="N117" s="8" t="s">
        <v>687</v>
      </c>
      <c r="O117" s="8" t="s">
        <v>685</v>
      </c>
      <c r="P117" s="77" t="s">
        <v>130</v>
      </c>
      <c r="Q117" s="5" t="s">
        <v>705</v>
      </c>
      <c r="R117" s="78">
        <f>+HLOOKUP($B117,CRCC_DataFile_6_2!$F$1:$T$25,4,0)</f>
        <v>0</v>
      </c>
      <c r="S117" s="81" t="str">
        <f>VLOOKUP($B117,QualitativeNotes!B:C,2,FALSE)</f>
        <v>N/A</v>
      </c>
      <c r="T117" s="8" t="s">
        <v>683</v>
      </c>
      <c r="U117" s="8" t="s">
        <v>688</v>
      </c>
      <c r="V117" s="8" t="s">
        <v>685</v>
      </c>
      <c r="W117" s="77" t="s">
        <v>130</v>
      </c>
      <c r="X117" s="5" t="s">
        <v>705</v>
      </c>
      <c r="Y117" s="78">
        <f>+HLOOKUP($B117,CRCC_DataFile_6_2!$F$1:$T$25,10,0)</f>
        <v>0</v>
      </c>
      <c r="Z117" s="81" t="str">
        <f>VLOOKUP($B117,QualitativeNotes!B:C,2,FALSE)</f>
        <v>N/A</v>
      </c>
      <c r="AA117" s="8" t="s">
        <v>683</v>
      </c>
      <c r="AB117" s="8" t="s">
        <v>689</v>
      </c>
      <c r="AC117" s="8" t="s">
        <v>685</v>
      </c>
      <c r="AD117" s="77" t="s">
        <v>130</v>
      </c>
      <c r="AE117" s="5" t="s">
        <v>705</v>
      </c>
      <c r="AF117" s="78">
        <f>+HLOOKUP($B117,CRCC_DataFile_6_2!$F$1:$T$25,16,0)</f>
        <v>0</v>
      </c>
      <c r="AG117" s="81" t="e">
        <f>VLOOKUP($B117,QualitativeNotes!H:I,2,FALSE)</f>
        <v>#N/A</v>
      </c>
      <c r="AH117" s="8" t="s">
        <v>683</v>
      </c>
      <c r="AI117" s="8" t="s">
        <v>690</v>
      </c>
      <c r="AJ117" s="8" t="s">
        <v>685</v>
      </c>
      <c r="AK117" s="77" t="s">
        <v>130</v>
      </c>
      <c r="AL117" s="5" t="s">
        <v>705</v>
      </c>
      <c r="AM117" s="78">
        <f>+HLOOKUP($B117,CRCC_DataFile_6_2!$F$1:$T$25,22,0)</f>
        <v>0</v>
      </c>
      <c r="AN117" s="81" t="e">
        <f>VLOOKUP($B117,QualitativeNotes!N:O,2,FALSE)</f>
        <v>#N/A</v>
      </c>
      <c r="AO117" s="8" t="s">
        <v>683</v>
      </c>
      <c r="AP117" s="8" t="s">
        <v>691</v>
      </c>
      <c r="AQ117" s="8" t="s">
        <v>685</v>
      </c>
      <c r="AR117" s="77" t="s">
        <v>130</v>
      </c>
      <c r="AS117" s="5" t="s">
        <v>705</v>
      </c>
      <c r="AT117" s="78">
        <f>+HLOOKUP($B117,CRCC_DataFile_6_2!$F$1:$T$25,22,0)</f>
        <v>0</v>
      </c>
      <c r="AU117" s="81" t="e">
        <f>VLOOKUP($B117,QualitativeNotes!U:V,2,FALSE)</f>
        <v>#N/A</v>
      </c>
    </row>
    <row r="118" spans="1:47" ht="30" x14ac:dyDescent="0.25">
      <c r="A118" s="89" t="str">
        <f t="shared" si="1"/>
        <v xml:space="preserve"> </v>
      </c>
      <c r="B118" s="90" t="s">
        <v>257</v>
      </c>
      <c r="C118" s="91" t="s">
        <v>238</v>
      </c>
      <c r="D118" s="91" t="s">
        <v>258</v>
      </c>
      <c r="E118" s="91" t="s">
        <v>131</v>
      </c>
      <c r="F118" s="8" t="s">
        <v>683</v>
      </c>
      <c r="G118" s="8" t="s">
        <v>684</v>
      </c>
      <c r="H118" s="8" t="s">
        <v>685</v>
      </c>
      <c r="I118" s="77" t="s">
        <v>130</v>
      </c>
      <c r="J118" s="5" t="s">
        <v>706</v>
      </c>
      <c r="K118" s="78"/>
      <c r="L118" s="81" t="str">
        <f>VLOOKUP(B118,QualitativeNotes!B:C,2,FALSE)</f>
        <v>N/A</v>
      </c>
      <c r="M118" s="8" t="s">
        <v>683</v>
      </c>
      <c r="N118" s="8" t="s">
        <v>687</v>
      </c>
      <c r="O118" s="8" t="s">
        <v>685</v>
      </c>
      <c r="P118" s="77" t="s">
        <v>130</v>
      </c>
      <c r="Q118" s="5" t="s">
        <v>706</v>
      </c>
      <c r="R118" s="78">
        <f>+HLOOKUP($B118,CRCC_DataFile_6_2!$F$1:$T$25,5,0)</f>
        <v>0</v>
      </c>
      <c r="S118" s="81" t="str">
        <f>VLOOKUP($B118,QualitativeNotes!B:C,2,FALSE)</f>
        <v>N/A</v>
      </c>
      <c r="T118" s="8" t="s">
        <v>683</v>
      </c>
      <c r="U118" s="8" t="s">
        <v>688</v>
      </c>
      <c r="V118" s="8" t="s">
        <v>685</v>
      </c>
      <c r="W118" s="77" t="s">
        <v>130</v>
      </c>
      <c r="X118" s="5" t="s">
        <v>706</v>
      </c>
      <c r="Y118" s="78">
        <f>+HLOOKUP($B118,CRCC_DataFile_6_2!$F$1:$T$25,11,0)</f>
        <v>0</v>
      </c>
      <c r="Z118" s="81" t="str">
        <f>VLOOKUP($B118,QualitativeNotes!B:C,2,FALSE)</f>
        <v>N/A</v>
      </c>
      <c r="AA118" s="8" t="s">
        <v>683</v>
      </c>
      <c r="AB118" s="8" t="s">
        <v>689</v>
      </c>
      <c r="AC118" s="8" t="s">
        <v>685</v>
      </c>
      <c r="AD118" s="77" t="s">
        <v>130</v>
      </c>
      <c r="AE118" s="5" t="s">
        <v>706</v>
      </c>
      <c r="AF118" s="78">
        <f>+HLOOKUP($B118,CRCC_DataFile_6_2!$F$1:$T$25,17,0)</f>
        <v>0</v>
      </c>
      <c r="AG118" s="81" t="e">
        <f>VLOOKUP($B118,QualitativeNotes!H:I,2,FALSE)</f>
        <v>#N/A</v>
      </c>
      <c r="AH118" s="8" t="s">
        <v>683</v>
      </c>
      <c r="AI118" s="8" t="s">
        <v>690</v>
      </c>
      <c r="AJ118" s="8" t="s">
        <v>685</v>
      </c>
      <c r="AK118" s="77" t="s">
        <v>130</v>
      </c>
      <c r="AL118" s="5" t="s">
        <v>706</v>
      </c>
      <c r="AM118" s="78">
        <f>+HLOOKUP($B118,CRCC_DataFile_6_2!$F$1:$T$25,23,0)</f>
        <v>0</v>
      </c>
      <c r="AN118" s="81" t="e">
        <f>VLOOKUP($B118,QualitativeNotes!N:O,2,FALSE)</f>
        <v>#N/A</v>
      </c>
      <c r="AO118" s="8" t="s">
        <v>683</v>
      </c>
      <c r="AP118" s="8" t="s">
        <v>691</v>
      </c>
      <c r="AQ118" s="8" t="s">
        <v>685</v>
      </c>
      <c r="AR118" s="77" t="s">
        <v>130</v>
      </c>
      <c r="AS118" s="5" t="s">
        <v>706</v>
      </c>
      <c r="AT118" s="78">
        <f>+HLOOKUP($B118,CRCC_DataFile_6_2!$F$1:$T$25,23,0)</f>
        <v>0</v>
      </c>
      <c r="AU118" s="81" t="e">
        <f>VLOOKUP($B118,QualitativeNotes!U:V,2,FALSE)</f>
        <v>#N/A</v>
      </c>
    </row>
    <row r="119" spans="1:47" ht="30" x14ac:dyDescent="0.25">
      <c r="A119" s="89" t="str">
        <f t="shared" si="1"/>
        <v xml:space="preserve"> </v>
      </c>
      <c r="B119" s="90" t="s">
        <v>257</v>
      </c>
      <c r="C119" s="91" t="s">
        <v>238</v>
      </c>
      <c r="D119" s="91" t="s">
        <v>258</v>
      </c>
      <c r="E119" s="91" t="s">
        <v>131</v>
      </c>
      <c r="F119" s="8" t="s">
        <v>683</v>
      </c>
      <c r="G119" s="8" t="s">
        <v>684</v>
      </c>
      <c r="H119" s="8" t="s">
        <v>685</v>
      </c>
      <c r="I119" s="77" t="s">
        <v>130</v>
      </c>
      <c r="J119" s="5" t="s">
        <v>707</v>
      </c>
      <c r="K119" s="78"/>
      <c r="L119" s="81" t="str">
        <f>VLOOKUP(B119,QualitativeNotes!B:C,2,FALSE)</f>
        <v>N/A</v>
      </c>
      <c r="M119" s="8" t="s">
        <v>683</v>
      </c>
      <c r="N119" s="8" t="s">
        <v>687</v>
      </c>
      <c r="O119" s="8" t="s">
        <v>685</v>
      </c>
      <c r="P119" s="77" t="s">
        <v>130</v>
      </c>
      <c r="Q119" s="5" t="s">
        <v>707</v>
      </c>
      <c r="R119" s="78">
        <f>+HLOOKUP($B119,CRCC_DataFile_6_2!$F$1:$T$25,6,0)</f>
        <v>0</v>
      </c>
      <c r="S119" s="81" t="str">
        <f>VLOOKUP($B119,QualitativeNotes!B:C,2,FALSE)</f>
        <v>N/A</v>
      </c>
      <c r="T119" s="8" t="s">
        <v>683</v>
      </c>
      <c r="U119" s="8" t="s">
        <v>688</v>
      </c>
      <c r="V119" s="8" t="s">
        <v>685</v>
      </c>
      <c r="W119" s="77" t="s">
        <v>130</v>
      </c>
      <c r="X119" s="5" t="s">
        <v>707</v>
      </c>
      <c r="Y119" s="78">
        <f>+HLOOKUP($B119,CRCC_DataFile_6_2!$F$1:$T$25,12,0)</f>
        <v>0</v>
      </c>
      <c r="Z119" s="81" t="str">
        <f>VLOOKUP($B119,QualitativeNotes!B:C,2,FALSE)</f>
        <v>N/A</v>
      </c>
      <c r="AA119" s="8" t="s">
        <v>683</v>
      </c>
      <c r="AB119" s="8" t="s">
        <v>689</v>
      </c>
      <c r="AC119" s="8" t="s">
        <v>685</v>
      </c>
      <c r="AD119" s="77" t="s">
        <v>130</v>
      </c>
      <c r="AE119" s="5" t="s">
        <v>707</v>
      </c>
      <c r="AF119" s="78">
        <f>+HLOOKUP($B119,CRCC_DataFile_6_2!$F$1:$T$25,18,0)</f>
        <v>0</v>
      </c>
      <c r="AG119" s="81" t="e">
        <f>VLOOKUP($B119,QualitativeNotes!H:I,2,FALSE)</f>
        <v>#N/A</v>
      </c>
      <c r="AH119" s="8" t="s">
        <v>683</v>
      </c>
      <c r="AI119" s="8" t="s">
        <v>690</v>
      </c>
      <c r="AJ119" s="8" t="s">
        <v>685</v>
      </c>
      <c r="AK119" s="77" t="s">
        <v>130</v>
      </c>
      <c r="AL119" s="5" t="s">
        <v>707</v>
      </c>
      <c r="AM119" s="78">
        <f>+HLOOKUP($B119,CRCC_DataFile_6_2!$F$1:$T$25,24,0)</f>
        <v>0</v>
      </c>
      <c r="AN119" s="81" t="e">
        <f>VLOOKUP($B119,QualitativeNotes!N:O,2,FALSE)</f>
        <v>#N/A</v>
      </c>
      <c r="AO119" s="8" t="s">
        <v>683</v>
      </c>
      <c r="AP119" s="8" t="s">
        <v>691</v>
      </c>
      <c r="AQ119" s="8" t="s">
        <v>685</v>
      </c>
      <c r="AR119" s="77" t="s">
        <v>130</v>
      </c>
      <c r="AS119" s="5" t="s">
        <v>707</v>
      </c>
      <c r="AT119" s="78">
        <f>+HLOOKUP($B119,CRCC_DataFile_6_2!$F$1:$T$25,24,0)</f>
        <v>0</v>
      </c>
      <c r="AU119" s="81" t="e">
        <f>VLOOKUP($B119,QualitativeNotes!U:V,2,FALSE)</f>
        <v>#N/A</v>
      </c>
    </row>
    <row r="120" spans="1:47" ht="30" x14ac:dyDescent="0.25">
      <c r="A120" s="89" t="str">
        <f t="shared" si="1"/>
        <v xml:space="preserve"> </v>
      </c>
      <c r="B120" s="90" t="s">
        <v>257</v>
      </c>
      <c r="C120" s="91" t="s">
        <v>238</v>
      </c>
      <c r="D120" s="91" t="s">
        <v>258</v>
      </c>
      <c r="E120" s="91" t="s">
        <v>131</v>
      </c>
      <c r="F120" s="8" t="s">
        <v>683</v>
      </c>
      <c r="G120" s="8" t="s">
        <v>684</v>
      </c>
      <c r="H120" s="8" t="s">
        <v>685</v>
      </c>
      <c r="I120" s="77" t="s">
        <v>130</v>
      </c>
      <c r="J120" s="5" t="s">
        <v>708</v>
      </c>
      <c r="K120" s="78"/>
      <c r="L120" s="81" t="str">
        <f>VLOOKUP(B120,QualitativeNotes!B:C,2,FALSE)</f>
        <v>N/A</v>
      </c>
      <c r="M120" s="8" t="s">
        <v>683</v>
      </c>
      <c r="N120" s="8" t="s">
        <v>687</v>
      </c>
      <c r="O120" s="8" t="s">
        <v>685</v>
      </c>
      <c r="P120" s="77" t="s">
        <v>130</v>
      </c>
      <c r="Q120" s="5" t="s">
        <v>708</v>
      </c>
      <c r="R120" s="78">
        <f>+HLOOKUP($B120,CRCC_DataFile_6_2!$F$1:$T$25,7,0)</f>
        <v>0</v>
      </c>
      <c r="S120" s="81" t="str">
        <f>VLOOKUP($B120,QualitativeNotes!B:C,2,FALSE)</f>
        <v>N/A</v>
      </c>
      <c r="T120" s="8" t="s">
        <v>683</v>
      </c>
      <c r="U120" s="8" t="s">
        <v>688</v>
      </c>
      <c r="V120" s="8" t="s">
        <v>685</v>
      </c>
      <c r="W120" s="77" t="s">
        <v>130</v>
      </c>
      <c r="X120" s="5" t="s">
        <v>708</v>
      </c>
      <c r="Y120" s="78">
        <f>+HLOOKUP($B120,CRCC_DataFile_6_2!$F$1:$T$25,13,0)</f>
        <v>0</v>
      </c>
      <c r="Z120" s="81" t="str">
        <f>VLOOKUP($B120,QualitativeNotes!B:C,2,FALSE)</f>
        <v>N/A</v>
      </c>
      <c r="AA120" s="8" t="s">
        <v>683</v>
      </c>
      <c r="AB120" s="8" t="s">
        <v>689</v>
      </c>
      <c r="AC120" s="8" t="s">
        <v>685</v>
      </c>
      <c r="AD120" s="77" t="s">
        <v>130</v>
      </c>
      <c r="AE120" s="5" t="s">
        <v>708</v>
      </c>
      <c r="AF120" s="78">
        <f>+HLOOKUP($B120,CRCC_DataFile_6_2!$F$1:$T$25,19,0)</f>
        <v>0</v>
      </c>
      <c r="AG120" s="81" t="e">
        <f>VLOOKUP($B120,QualitativeNotes!H:I,2,FALSE)</f>
        <v>#N/A</v>
      </c>
      <c r="AH120" s="8" t="s">
        <v>683</v>
      </c>
      <c r="AI120" s="8" t="s">
        <v>690</v>
      </c>
      <c r="AJ120" s="8" t="s">
        <v>685</v>
      </c>
      <c r="AK120" s="77" t="s">
        <v>130</v>
      </c>
      <c r="AL120" s="5" t="s">
        <v>708</v>
      </c>
      <c r="AM120" s="78">
        <f>+HLOOKUP($B120,CRCC_DataFile_6_2!$F$1:$T$25,25,0)</f>
        <v>0</v>
      </c>
      <c r="AN120" s="81" t="e">
        <f>VLOOKUP($B120,QualitativeNotes!N:O,2,FALSE)</f>
        <v>#N/A</v>
      </c>
      <c r="AO120" s="8" t="s">
        <v>683</v>
      </c>
      <c r="AP120" s="8" t="s">
        <v>691</v>
      </c>
      <c r="AQ120" s="8" t="s">
        <v>685</v>
      </c>
      <c r="AR120" s="77" t="s">
        <v>130</v>
      </c>
      <c r="AS120" s="5" t="s">
        <v>708</v>
      </c>
      <c r="AT120" s="78">
        <f>+HLOOKUP($B120,CRCC_DataFile_6_2!$F$1:$T$25,25,0)</f>
        <v>0</v>
      </c>
      <c r="AU120" s="81" t="e">
        <f>VLOOKUP($B120,QualitativeNotes!U:V,2,FALSE)</f>
        <v>#N/A</v>
      </c>
    </row>
    <row r="121" spans="1:47" ht="30" x14ac:dyDescent="0.25">
      <c r="A121" s="89" t="str">
        <f t="shared" si="1"/>
        <v xml:space="preserve"> </v>
      </c>
      <c r="B121" s="90" t="s">
        <v>259</v>
      </c>
      <c r="C121" s="91" t="s">
        <v>238</v>
      </c>
      <c r="D121" s="91" t="s">
        <v>260</v>
      </c>
      <c r="E121" s="91" t="s">
        <v>131</v>
      </c>
      <c r="F121" s="8" t="s">
        <v>683</v>
      </c>
      <c r="G121" s="8" t="s">
        <v>684</v>
      </c>
      <c r="H121" s="8" t="s">
        <v>685</v>
      </c>
      <c r="I121" s="77" t="s">
        <v>130</v>
      </c>
      <c r="J121" s="5" t="s">
        <v>703</v>
      </c>
      <c r="K121" s="78"/>
      <c r="L121" s="81" t="str">
        <f>VLOOKUP(B121,QualitativeNotes!B:C,2,FALSE)</f>
        <v>N/A</v>
      </c>
      <c r="M121" s="8" t="s">
        <v>683</v>
      </c>
      <c r="N121" s="8" t="s">
        <v>687</v>
      </c>
      <c r="O121" s="8" t="s">
        <v>685</v>
      </c>
      <c r="P121" s="77" t="s">
        <v>130</v>
      </c>
      <c r="Q121" s="5" t="s">
        <v>703</v>
      </c>
      <c r="R121" s="78">
        <f>+HLOOKUP($B121,CRCC_DataFile_6_2!$F$1:$T$25,2,0)</f>
        <v>1516380000</v>
      </c>
      <c r="S121" s="81" t="str">
        <f>VLOOKUP($B121,QualitativeNotes!B:C,2,FALSE)</f>
        <v>N/A</v>
      </c>
      <c r="T121" s="8" t="s">
        <v>683</v>
      </c>
      <c r="U121" s="8" t="s">
        <v>688</v>
      </c>
      <c r="V121" s="8" t="s">
        <v>685</v>
      </c>
      <c r="W121" s="77" t="s">
        <v>130</v>
      </c>
      <c r="X121" s="5" t="s">
        <v>703</v>
      </c>
      <c r="Y121" s="78">
        <f>+HLOOKUP($B121,CRCC_DataFile_6_2!$F$1:$T$25,8,0)</f>
        <v>0</v>
      </c>
      <c r="Z121" s="81" t="str">
        <f>VLOOKUP($B121,QualitativeNotes!B:C,2,FALSE)</f>
        <v>N/A</v>
      </c>
      <c r="AA121" s="8" t="s">
        <v>683</v>
      </c>
      <c r="AB121" s="8" t="s">
        <v>689</v>
      </c>
      <c r="AC121" s="8" t="s">
        <v>685</v>
      </c>
      <c r="AD121" s="77" t="s">
        <v>130</v>
      </c>
      <c r="AE121" s="5" t="s">
        <v>703</v>
      </c>
      <c r="AF121" s="78">
        <f>+HLOOKUP($B121,CRCC_DataFile_6_2!$F$1:$T$25,14,0)</f>
        <v>26265317363</v>
      </c>
      <c r="AG121" s="81" t="e">
        <f>VLOOKUP($B121,QualitativeNotes!H:I,2,FALSE)</f>
        <v>#N/A</v>
      </c>
      <c r="AH121" s="8" t="s">
        <v>683</v>
      </c>
      <c r="AI121" s="8" t="s">
        <v>690</v>
      </c>
      <c r="AJ121" s="8" t="s">
        <v>685</v>
      </c>
      <c r="AK121" s="77" t="s">
        <v>130</v>
      </c>
      <c r="AL121" s="5" t="s">
        <v>703</v>
      </c>
      <c r="AM121" s="78">
        <f>+HLOOKUP($B121,CRCC_DataFile_6_2!$F$1:$T$25,20,0)</f>
        <v>0</v>
      </c>
      <c r="AN121" s="81" t="e">
        <f>VLOOKUP($B121,QualitativeNotes!N:O,2,FALSE)</f>
        <v>#N/A</v>
      </c>
      <c r="AO121" s="8" t="s">
        <v>683</v>
      </c>
      <c r="AP121" s="8" t="s">
        <v>691</v>
      </c>
      <c r="AQ121" s="8" t="s">
        <v>685</v>
      </c>
      <c r="AR121" s="77" t="s">
        <v>130</v>
      </c>
      <c r="AS121" s="5" t="s">
        <v>703</v>
      </c>
      <c r="AT121" s="78">
        <f>+HLOOKUP($B121,CRCC_DataFile_6_2!$F$1:$T$25,20,0)</f>
        <v>0</v>
      </c>
      <c r="AU121" s="81" t="e">
        <f>VLOOKUP($B121,QualitativeNotes!U:V,2,FALSE)</f>
        <v>#N/A</v>
      </c>
    </row>
    <row r="122" spans="1:47" ht="30" x14ac:dyDescent="0.25">
      <c r="A122" s="89" t="str">
        <f t="shared" si="1"/>
        <v xml:space="preserve"> </v>
      </c>
      <c r="B122" s="90" t="s">
        <v>259</v>
      </c>
      <c r="C122" s="91" t="s">
        <v>238</v>
      </c>
      <c r="D122" s="91" t="s">
        <v>260</v>
      </c>
      <c r="E122" s="91" t="s">
        <v>131</v>
      </c>
      <c r="F122" s="8" t="s">
        <v>683</v>
      </c>
      <c r="G122" s="8" t="s">
        <v>684</v>
      </c>
      <c r="H122" s="8" t="s">
        <v>685</v>
      </c>
      <c r="I122" s="77" t="s">
        <v>130</v>
      </c>
      <c r="J122" s="5" t="s">
        <v>704</v>
      </c>
      <c r="K122" s="78"/>
      <c r="L122" s="81" t="str">
        <f>VLOOKUP(B122,QualitativeNotes!B:C,2,FALSE)</f>
        <v>N/A</v>
      </c>
      <c r="M122" s="8" t="s">
        <v>683</v>
      </c>
      <c r="N122" s="8" t="s">
        <v>687</v>
      </c>
      <c r="O122" s="8" t="s">
        <v>685</v>
      </c>
      <c r="P122" s="77" t="s">
        <v>130</v>
      </c>
      <c r="Q122" s="5" t="s">
        <v>704</v>
      </c>
      <c r="R122" s="78">
        <f>+HLOOKUP($B122,CRCC_DataFile_6_2!$F$1:$T$25,3,0)</f>
        <v>1321097800</v>
      </c>
      <c r="S122" s="81" t="str">
        <f>VLOOKUP($B122,QualitativeNotes!B:C,2,FALSE)</f>
        <v>N/A</v>
      </c>
      <c r="T122" s="8" t="s">
        <v>683</v>
      </c>
      <c r="U122" s="8" t="s">
        <v>688</v>
      </c>
      <c r="V122" s="8" t="s">
        <v>685</v>
      </c>
      <c r="W122" s="77" t="s">
        <v>130</v>
      </c>
      <c r="X122" s="5" t="s">
        <v>704</v>
      </c>
      <c r="Y122" s="78">
        <f>+HLOOKUP($B122,CRCC_DataFile_6_2!$F$1:$T$25,9,0)</f>
        <v>0</v>
      </c>
      <c r="Z122" s="81" t="str">
        <f>VLOOKUP($B122,QualitativeNotes!B:C,2,FALSE)</f>
        <v>N/A</v>
      </c>
      <c r="AA122" s="8" t="s">
        <v>683</v>
      </c>
      <c r="AB122" s="8" t="s">
        <v>689</v>
      </c>
      <c r="AC122" s="8" t="s">
        <v>685</v>
      </c>
      <c r="AD122" s="77" t="s">
        <v>130</v>
      </c>
      <c r="AE122" s="5" t="s">
        <v>704</v>
      </c>
      <c r="AF122" s="78">
        <f>+HLOOKUP($B122,CRCC_DataFile_6_2!$F$1:$T$25,15,0)</f>
        <v>24041175492.047199</v>
      </c>
      <c r="AG122" s="81" t="e">
        <f>VLOOKUP($B122,QualitativeNotes!H:I,2,FALSE)</f>
        <v>#N/A</v>
      </c>
      <c r="AH122" s="8" t="s">
        <v>683</v>
      </c>
      <c r="AI122" s="8" t="s">
        <v>690</v>
      </c>
      <c r="AJ122" s="8" t="s">
        <v>685</v>
      </c>
      <c r="AK122" s="77" t="s">
        <v>130</v>
      </c>
      <c r="AL122" s="5" t="s">
        <v>704</v>
      </c>
      <c r="AM122" s="78">
        <f>+HLOOKUP($B122,CRCC_DataFile_6_2!$F$1:$T$25,21,0)</f>
        <v>0</v>
      </c>
      <c r="AN122" s="81" t="e">
        <f>VLOOKUP($B122,QualitativeNotes!N:O,2,FALSE)</f>
        <v>#N/A</v>
      </c>
      <c r="AO122" s="8" t="s">
        <v>683</v>
      </c>
      <c r="AP122" s="8" t="s">
        <v>691</v>
      </c>
      <c r="AQ122" s="8" t="s">
        <v>685</v>
      </c>
      <c r="AR122" s="77" t="s">
        <v>130</v>
      </c>
      <c r="AS122" s="5" t="s">
        <v>704</v>
      </c>
      <c r="AT122" s="78">
        <f>+HLOOKUP($B122,CRCC_DataFile_6_2!$F$1:$T$25,21,0)</f>
        <v>0</v>
      </c>
      <c r="AU122" s="81" t="e">
        <f>VLOOKUP($B122,QualitativeNotes!U:V,2,FALSE)</f>
        <v>#N/A</v>
      </c>
    </row>
    <row r="123" spans="1:47" ht="30" x14ac:dyDescent="0.25">
      <c r="A123" s="89" t="str">
        <f t="shared" si="1"/>
        <v xml:space="preserve"> </v>
      </c>
      <c r="B123" s="90" t="s">
        <v>259</v>
      </c>
      <c r="C123" s="91" t="s">
        <v>238</v>
      </c>
      <c r="D123" s="91" t="s">
        <v>260</v>
      </c>
      <c r="E123" s="91" t="s">
        <v>131</v>
      </c>
      <c r="F123" s="8" t="s">
        <v>683</v>
      </c>
      <c r="G123" s="8" t="s">
        <v>684</v>
      </c>
      <c r="H123" s="8" t="s">
        <v>685</v>
      </c>
      <c r="I123" s="77" t="s">
        <v>130</v>
      </c>
      <c r="J123" s="5" t="s">
        <v>705</v>
      </c>
      <c r="K123" s="78"/>
      <c r="L123" s="81" t="str">
        <f>VLOOKUP(B123,QualitativeNotes!B:C,2,FALSE)</f>
        <v>N/A</v>
      </c>
      <c r="M123" s="8" t="s">
        <v>683</v>
      </c>
      <c r="N123" s="8" t="s">
        <v>687</v>
      </c>
      <c r="O123" s="8" t="s">
        <v>685</v>
      </c>
      <c r="P123" s="77" t="s">
        <v>130</v>
      </c>
      <c r="Q123" s="5" t="s">
        <v>705</v>
      </c>
      <c r="R123" s="78">
        <f>+HLOOKUP($B123,CRCC_DataFile_6_2!$F$1:$T$25,4,0)</f>
        <v>13797776604</v>
      </c>
      <c r="S123" s="81" t="str">
        <f>VLOOKUP($B123,QualitativeNotes!B:C,2,FALSE)</f>
        <v>N/A</v>
      </c>
      <c r="T123" s="8" t="s">
        <v>683</v>
      </c>
      <c r="U123" s="8" t="s">
        <v>688</v>
      </c>
      <c r="V123" s="8" t="s">
        <v>685</v>
      </c>
      <c r="W123" s="77" t="s">
        <v>130</v>
      </c>
      <c r="X123" s="5" t="s">
        <v>705</v>
      </c>
      <c r="Y123" s="78">
        <f>+HLOOKUP($B123,CRCC_DataFile_6_2!$F$1:$T$25,10,0)</f>
        <v>0</v>
      </c>
      <c r="Z123" s="81" t="str">
        <f>VLOOKUP($B123,QualitativeNotes!B:C,2,FALSE)</f>
        <v>N/A</v>
      </c>
      <c r="AA123" s="8" t="s">
        <v>683</v>
      </c>
      <c r="AB123" s="8" t="s">
        <v>689</v>
      </c>
      <c r="AC123" s="8" t="s">
        <v>685</v>
      </c>
      <c r="AD123" s="77" t="s">
        <v>130</v>
      </c>
      <c r="AE123" s="5" t="s">
        <v>705</v>
      </c>
      <c r="AF123" s="78">
        <f>+HLOOKUP($B123,CRCC_DataFile_6_2!$F$1:$T$25,16,0)</f>
        <v>496514247978</v>
      </c>
      <c r="AG123" s="81" t="e">
        <f>VLOOKUP($B123,QualitativeNotes!H:I,2,FALSE)</f>
        <v>#N/A</v>
      </c>
      <c r="AH123" s="8" t="s">
        <v>683</v>
      </c>
      <c r="AI123" s="8" t="s">
        <v>690</v>
      </c>
      <c r="AJ123" s="8" t="s">
        <v>685</v>
      </c>
      <c r="AK123" s="77" t="s">
        <v>130</v>
      </c>
      <c r="AL123" s="5" t="s">
        <v>705</v>
      </c>
      <c r="AM123" s="78">
        <f>+HLOOKUP($B123,CRCC_DataFile_6_2!$F$1:$T$25,22,0)</f>
        <v>0</v>
      </c>
      <c r="AN123" s="81" t="e">
        <f>VLOOKUP($B123,QualitativeNotes!N:O,2,FALSE)</f>
        <v>#N/A</v>
      </c>
      <c r="AO123" s="8" t="s">
        <v>683</v>
      </c>
      <c r="AP123" s="8" t="s">
        <v>691</v>
      </c>
      <c r="AQ123" s="8" t="s">
        <v>685</v>
      </c>
      <c r="AR123" s="77" t="s">
        <v>130</v>
      </c>
      <c r="AS123" s="5" t="s">
        <v>705</v>
      </c>
      <c r="AT123" s="78">
        <f>+HLOOKUP($B123,CRCC_DataFile_6_2!$F$1:$T$25,22,0)</f>
        <v>0</v>
      </c>
      <c r="AU123" s="81" t="e">
        <f>VLOOKUP($B123,QualitativeNotes!U:V,2,FALSE)</f>
        <v>#N/A</v>
      </c>
    </row>
    <row r="124" spans="1:47" ht="30" x14ac:dyDescent="0.25">
      <c r="A124" s="89" t="str">
        <f t="shared" si="1"/>
        <v xml:space="preserve"> </v>
      </c>
      <c r="B124" s="90" t="s">
        <v>259</v>
      </c>
      <c r="C124" s="91" t="s">
        <v>238</v>
      </c>
      <c r="D124" s="91" t="s">
        <v>260</v>
      </c>
      <c r="E124" s="91" t="s">
        <v>131</v>
      </c>
      <c r="F124" s="8" t="s">
        <v>683</v>
      </c>
      <c r="G124" s="8" t="s">
        <v>684</v>
      </c>
      <c r="H124" s="8" t="s">
        <v>685</v>
      </c>
      <c r="I124" s="77" t="s">
        <v>130</v>
      </c>
      <c r="J124" s="5" t="s">
        <v>706</v>
      </c>
      <c r="K124" s="78"/>
      <c r="L124" s="81" t="str">
        <f>VLOOKUP(B124,QualitativeNotes!B:C,2,FALSE)</f>
        <v>N/A</v>
      </c>
      <c r="M124" s="8" t="s">
        <v>683</v>
      </c>
      <c r="N124" s="8" t="s">
        <v>687</v>
      </c>
      <c r="O124" s="8" t="s">
        <v>685</v>
      </c>
      <c r="P124" s="77" t="s">
        <v>130</v>
      </c>
      <c r="Q124" s="5" t="s">
        <v>706</v>
      </c>
      <c r="R124" s="78">
        <f>+HLOOKUP($B124,CRCC_DataFile_6_2!$F$1:$T$25,5,0)</f>
        <v>11297860598.370001</v>
      </c>
      <c r="S124" s="81" t="str">
        <f>VLOOKUP($B124,QualitativeNotes!B:C,2,FALSE)</f>
        <v>N/A</v>
      </c>
      <c r="T124" s="8" t="s">
        <v>683</v>
      </c>
      <c r="U124" s="8" t="s">
        <v>688</v>
      </c>
      <c r="V124" s="8" t="s">
        <v>685</v>
      </c>
      <c r="W124" s="77" t="s">
        <v>130</v>
      </c>
      <c r="X124" s="5" t="s">
        <v>706</v>
      </c>
      <c r="Y124" s="78">
        <f>+HLOOKUP($B124,CRCC_DataFile_6_2!$F$1:$T$25,11,0)</f>
        <v>0</v>
      </c>
      <c r="Z124" s="81" t="str">
        <f>VLOOKUP($B124,QualitativeNotes!B:C,2,FALSE)</f>
        <v>N/A</v>
      </c>
      <c r="AA124" s="8" t="s">
        <v>683</v>
      </c>
      <c r="AB124" s="8" t="s">
        <v>689</v>
      </c>
      <c r="AC124" s="8" t="s">
        <v>685</v>
      </c>
      <c r="AD124" s="77" t="s">
        <v>130</v>
      </c>
      <c r="AE124" s="5" t="s">
        <v>706</v>
      </c>
      <c r="AF124" s="78">
        <f>+HLOOKUP($B124,CRCC_DataFile_6_2!$F$1:$T$25,17,0)</f>
        <v>472537208460.20203</v>
      </c>
      <c r="AG124" s="81" t="e">
        <f>VLOOKUP($B124,QualitativeNotes!H:I,2,FALSE)</f>
        <v>#N/A</v>
      </c>
      <c r="AH124" s="8" t="s">
        <v>683</v>
      </c>
      <c r="AI124" s="8" t="s">
        <v>690</v>
      </c>
      <c r="AJ124" s="8" t="s">
        <v>685</v>
      </c>
      <c r="AK124" s="77" t="s">
        <v>130</v>
      </c>
      <c r="AL124" s="5" t="s">
        <v>706</v>
      </c>
      <c r="AM124" s="78">
        <f>+HLOOKUP($B124,CRCC_DataFile_6_2!$F$1:$T$25,23,0)</f>
        <v>0</v>
      </c>
      <c r="AN124" s="81" t="e">
        <f>VLOOKUP($B124,QualitativeNotes!N:O,2,FALSE)</f>
        <v>#N/A</v>
      </c>
      <c r="AO124" s="8" t="s">
        <v>683</v>
      </c>
      <c r="AP124" s="8" t="s">
        <v>691</v>
      </c>
      <c r="AQ124" s="8" t="s">
        <v>685</v>
      </c>
      <c r="AR124" s="77" t="s">
        <v>130</v>
      </c>
      <c r="AS124" s="5" t="s">
        <v>706</v>
      </c>
      <c r="AT124" s="78">
        <f>+HLOOKUP($B124,CRCC_DataFile_6_2!$F$1:$T$25,23,0)</f>
        <v>0</v>
      </c>
      <c r="AU124" s="81" t="e">
        <f>VLOOKUP($B124,QualitativeNotes!U:V,2,FALSE)</f>
        <v>#N/A</v>
      </c>
    </row>
    <row r="125" spans="1:47" ht="30" x14ac:dyDescent="0.25">
      <c r="A125" s="89" t="str">
        <f t="shared" si="1"/>
        <v xml:space="preserve"> </v>
      </c>
      <c r="B125" s="90" t="s">
        <v>259</v>
      </c>
      <c r="C125" s="91" t="s">
        <v>238</v>
      </c>
      <c r="D125" s="91" t="s">
        <v>260</v>
      </c>
      <c r="E125" s="91" t="s">
        <v>131</v>
      </c>
      <c r="F125" s="8" t="s">
        <v>683</v>
      </c>
      <c r="G125" s="8" t="s">
        <v>684</v>
      </c>
      <c r="H125" s="8" t="s">
        <v>685</v>
      </c>
      <c r="I125" s="77" t="s">
        <v>130</v>
      </c>
      <c r="J125" s="5" t="s">
        <v>707</v>
      </c>
      <c r="K125" s="78"/>
      <c r="L125" s="81" t="str">
        <f>VLOOKUP(B125,QualitativeNotes!B:C,2,FALSE)</f>
        <v>N/A</v>
      </c>
      <c r="M125" s="8" t="s">
        <v>683</v>
      </c>
      <c r="N125" s="8" t="s">
        <v>687</v>
      </c>
      <c r="O125" s="8" t="s">
        <v>685</v>
      </c>
      <c r="P125" s="77" t="s">
        <v>130</v>
      </c>
      <c r="Q125" s="5" t="s">
        <v>707</v>
      </c>
      <c r="R125" s="78">
        <f>+HLOOKUP($B125,CRCC_DataFile_6_2!$F$1:$T$25,6,0)</f>
        <v>0</v>
      </c>
      <c r="S125" s="81" t="str">
        <f>VLOOKUP($B125,QualitativeNotes!B:C,2,FALSE)</f>
        <v>N/A</v>
      </c>
      <c r="T125" s="8" t="s">
        <v>683</v>
      </c>
      <c r="U125" s="8" t="s">
        <v>688</v>
      </c>
      <c r="V125" s="8" t="s">
        <v>685</v>
      </c>
      <c r="W125" s="77" t="s">
        <v>130</v>
      </c>
      <c r="X125" s="5" t="s">
        <v>707</v>
      </c>
      <c r="Y125" s="78">
        <f>+HLOOKUP($B125,CRCC_DataFile_6_2!$F$1:$T$25,12,0)</f>
        <v>0</v>
      </c>
      <c r="Z125" s="81" t="str">
        <f>VLOOKUP($B125,QualitativeNotes!B:C,2,FALSE)</f>
        <v>N/A</v>
      </c>
      <c r="AA125" s="8" t="s">
        <v>683</v>
      </c>
      <c r="AB125" s="8" t="s">
        <v>689</v>
      </c>
      <c r="AC125" s="8" t="s">
        <v>685</v>
      </c>
      <c r="AD125" s="77" t="s">
        <v>130</v>
      </c>
      <c r="AE125" s="5" t="s">
        <v>707</v>
      </c>
      <c r="AF125" s="78">
        <f>+HLOOKUP($B125,CRCC_DataFile_6_2!$F$1:$T$25,18,0)</f>
        <v>0</v>
      </c>
      <c r="AG125" s="81" t="e">
        <f>VLOOKUP($B125,QualitativeNotes!H:I,2,FALSE)</f>
        <v>#N/A</v>
      </c>
      <c r="AH125" s="8" t="s">
        <v>683</v>
      </c>
      <c r="AI125" s="8" t="s">
        <v>690</v>
      </c>
      <c r="AJ125" s="8" t="s">
        <v>685</v>
      </c>
      <c r="AK125" s="77" t="s">
        <v>130</v>
      </c>
      <c r="AL125" s="5" t="s">
        <v>707</v>
      </c>
      <c r="AM125" s="78">
        <f>+HLOOKUP($B125,CRCC_DataFile_6_2!$F$1:$T$25,24,0)</f>
        <v>0</v>
      </c>
      <c r="AN125" s="81" t="e">
        <f>VLOOKUP($B125,QualitativeNotes!N:O,2,FALSE)</f>
        <v>#N/A</v>
      </c>
      <c r="AO125" s="8" t="s">
        <v>683</v>
      </c>
      <c r="AP125" s="8" t="s">
        <v>691</v>
      </c>
      <c r="AQ125" s="8" t="s">
        <v>685</v>
      </c>
      <c r="AR125" s="77" t="s">
        <v>130</v>
      </c>
      <c r="AS125" s="5" t="s">
        <v>707</v>
      </c>
      <c r="AT125" s="78">
        <f>+HLOOKUP($B125,CRCC_DataFile_6_2!$F$1:$T$25,24,0)</f>
        <v>0</v>
      </c>
      <c r="AU125" s="81" t="e">
        <f>VLOOKUP($B125,QualitativeNotes!U:V,2,FALSE)</f>
        <v>#N/A</v>
      </c>
    </row>
    <row r="126" spans="1:47" ht="30" x14ac:dyDescent="0.25">
      <c r="A126" s="89" t="str">
        <f t="shared" si="1"/>
        <v xml:space="preserve"> </v>
      </c>
      <c r="B126" s="90" t="s">
        <v>259</v>
      </c>
      <c r="C126" s="91" t="s">
        <v>238</v>
      </c>
      <c r="D126" s="91" t="s">
        <v>260</v>
      </c>
      <c r="E126" s="91" t="s">
        <v>131</v>
      </c>
      <c r="F126" s="8" t="s">
        <v>683</v>
      </c>
      <c r="G126" s="8" t="s">
        <v>684</v>
      </c>
      <c r="H126" s="8" t="s">
        <v>685</v>
      </c>
      <c r="I126" s="77" t="s">
        <v>130</v>
      </c>
      <c r="J126" s="5" t="s">
        <v>708</v>
      </c>
      <c r="K126" s="78"/>
      <c r="L126" s="81" t="str">
        <f>VLOOKUP(B126,QualitativeNotes!B:C,2,FALSE)</f>
        <v>N/A</v>
      </c>
      <c r="M126" s="8" t="s">
        <v>683</v>
      </c>
      <c r="N126" s="8" t="s">
        <v>687</v>
      </c>
      <c r="O126" s="8" t="s">
        <v>685</v>
      </c>
      <c r="P126" s="77" t="s">
        <v>130</v>
      </c>
      <c r="Q126" s="5" t="s">
        <v>708</v>
      </c>
      <c r="R126" s="78">
        <f>+HLOOKUP($B126,CRCC_DataFile_6_2!$F$1:$T$25,7,0)</f>
        <v>0</v>
      </c>
      <c r="S126" s="81" t="str">
        <f>VLOOKUP($B126,QualitativeNotes!B:C,2,FALSE)</f>
        <v>N/A</v>
      </c>
      <c r="T126" s="8" t="s">
        <v>683</v>
      </c>
      <c r="U126" s="8" t="s">
        <v>688</v>
      </c>
      <c r="V126" s="8" t="s">
        <v>685</v>
      </c>
      <c r="W126" s="77" t="s">
        <v>130</v>
      </c>
      <c r="X126" s="5" t="s">
        <v>708</v>
      </c>
      <c r="Y126" s="78">
        <f>+HLOOKUP($B126,CRCC_DataFile_6_2!$F$1:$T$25,13,0)</f>
        <v>0</v>
      </c>
      <c r="Z126" s="81" t="str">
        <f>VLOOKUP($B126,QualitativeNotes!B:C,2,FALSE)</f>
        <v>N/A</v>
      </c>
      <c r="AA126" s="8" t="s">
        <v>683</v>
      </c>
      <c r="AB126" s="8" t="s">
        <v>689</v>
      </c>
      <c r="AC126" s="8" t="s">
        <v>685</v>
      </c>
      <c r="AD126" s="77" t="s">
        <v>130</v>
      </c>
      <c r="AE126" s="5" t="s">
        <v>708</v>
      </c>
      <c r="AF126" s="78">
        <f>+HLOOKUP($B126,CRCC_DataFile_6_2!$F$1:$T$25,19,0)</f>
        <v>0</v>
      </c>
      <c r="AG126" s="81" t="e">
        <f>VLOOKUP($B126,QualitativeNotes!H:I,2,FALSE)</f>
        <v>#N/A</v>
      </c>
      <c r="AH126" s="8" t="s">
        <v>683</v>
      </c>
      <c r="AI126" s="8" t="s">
        <v>690</v>
      </c>
      <c r="AJ126" s="8" t="s">
        <v>685</v>
      </c>
      <c r="AK126" s="77" t="s">
        <v>130</v>
      </c>
      <c r="AL126" s="5" t="s">
        <v>708</v>
      </c>
      <c r="AM126" s="78">
        <f>+HLOOKUP($B126,CRCC_DataFile_6_2!$F$1:$T$25,25,0)</f>
        <v>0</v>
      </c>
      <c r="AN126" s="81" t="e">
        <f>VLOOKUP($B126,QualitativeNotes!N:O,2,FALSE)</f>
        <v>#N/A</v>
      </c>
      <c r="AO126" s="8" t="s">
        <v>683</v>
      </c>
      <c r="AP126" s="8" t="s">
        <v>691</v>
      </c>
      <c r="AQ126" s="8" t="s">
        <v>685</v>
      </c>
      <c r="AR126" s="77" t="s">
        <v>130</v>
      </c>
      <c r="AS126" s="5" t="s">
        <v>708</v>
      </c>
      <c r="AT126" s="78">
        <f>+HLOOKUP($B126,CRCC_DataFile_6_2!$F$1:$T$25,25,0)</f>
        <v>0</v>
      </c>
      <c r="AU126" s="81" t="e">
        <f>VLOOKUP($B126,QualitativeNotes!U:V,2,FALSE)</f>
        <v>#N/A</v>
      </c>
    </row>
    <row r="127" spans="1:47" ht="30" x14ac:dyDescent="0.25">
      <c r="A127" s="89" t="str">
        <f t="shared" si="1"/>
        <v xml:space="preserve"> </v>
      </c>
      <c r="B127" s="90" t="s">
        <v>261</v>
      </c>
      <c r="C127" s="91" t="s">
        <v>238</v>
      </c>
      <c r="D127" s="91" t="s">
        <v>262</v>
      </c>
      <c r="E127" s="91" t="s">
        <v>131</v>
      </c>
      <c r="F127" s="8" t="s">
        <v>683</v>
      </c>
      <c r="G127" s="8" t="s">
        <v>684</v>
      </c>
      <c r="H127" s="8" t="s">
        <v>685</v>
      </c>
      <c r="I127" s="77" t="s">
        <v>130</v>
      </c>
      <c r="J127" s="5" t="s">
        <v>703</v>
      </c>
      <c r="K127" s="78"/>
      <c r="L127" s="81" t="str">
        <f>VLOOKUP(B127,QualitativeNotes!B:C,2,FALSE)</f>
        <v>N/A</v>
      </c>
      <c r="M127" s="8" t="s">
        <v>683</v>
      </c>
      <c r="N127" s="8" t="s">
        <v>687</v>
      </c>
      <c r="O127" s="8" t="s">
        <v>685</v>
      </c>
      <c r="P127" s="77" t="s">
        <v>130</v>
      </c>
      <c r="Q127" s="5" t="s">
        <v>703</v>
      </c>
      <c r="R127" s="78">
        <f>+HLOOKUP($B127,CRCC_DataFile_6_2!$F$1:$T$25,2,0)</f>
        <v>0</v>
      </c>
      <c r="S127" s="81" t="str">
        <f>VLOOKUP($B127,QualitativeNotes!B:C,2,FALSE)</f>
        <v>N/A</v>
      </c>
      <c r="T127" s="8" t="s">
        <v>683</v>
      </c>
      <c r="U127" s="8" t="s">
        <v>688</v>
      </c>
      <c r="V127" s="8" t="s">
        <v>685</v>
      </c>
      <c r="W127" s="77" t="s">
        <v>130</v>
      </c>
      <c r="X127" s="5" t="s">
        <v>703</v>
      </c>
      <c r="Y127" s="78">
        <f>+HLOOKUP($B127,CRCC_DataFile_6_2!$F$1:$T$25,8,0)</f>
        <v>0</v>
      </c>
      <c r="Z127" s="81" t="str">
        <f>VLOOKUP($B127,QualitativeNotes!B:C,2,FALSE)</f>
        <v>N/A</v>
      </c>
      <c r="AA127" s="8" t="s">
        <v>683</v>
      </c>
      <c r="AB127" s="8" t="s">
        <v>689</v>
      </c>
      <c r="AC127" s="8" t="s">
        <v>685</v>
      </c>
      <c r="AD127" s="77" t="s">
        <v>130</v>
      </c>
      <c r="AE127" s="5" t="s">
        <v>703</v>
      </c>
      <c r="AF127" s="78">
        <f>+HLOOKUP($B127,CRCC_DataFile_6_2!$F$1:$T$25,14,0)</f>
        <v>0</v>
      </c>
      <c r="AG127" s="81" t="e">
        <f>VLOOKUP($B127,QualitativeNotes!H:I,2,FALSE)</f>
        <v>#N/A</v>
      </c>
      <c r="AH127" s="8" t="s">
        <v>683</v>
      </c>
      <c r="AI127" s="8" t="s">
        <v>690</v>
      </c>
      <c r="AJ127" s="8" t="s">
        <v>685</v>
      </c>
      <c r="AK127" s="77" t="s">
        <v>130</v>
      </c>
      <c r="AL127" s="5" t="s">
        <v>703</v>
      </c>
      <c r="AM127" s="78">
        <f>+HLOOKUP($B127,CRCC_DataFile_6_2!$F$1:$T$25,20,0)</f>
        <v>0</v>
      </c>
      <c r="AN127" s="81" t="e">
        <f>VLOOKUP($B127,QualitativeNotes!N:O,2,FALSE)</f>
        <v>#N/A</v>
      </c>
      <c r="AO127" s="8" t="s">
        <v>683</v>
      </c>
      <c r="AP127" s="8" t="s">
        <v>691</v>
      </c>
      <c r="AQ127" s="8" t="s">
        <v>685</v>
      </c>
      <c r="AR127" s="77" t="s">
        <v>130</v>
      </c>
      <c r="AS127" s="5" t="s">
        <v>703</v>
      </c>
      <c r="AT127" s="78">
        <f>+HLOOKUP($B127,CRCC_DataFile_6_2!$F$1:$T$25,20,0)</f>
        <v>0</v>
      </c>
      <c r="AU127" s="81" t="e">
        <f>VLOOKUP($B127,QualitativeNotes!U:V,2,FALSE)</f>
        <v>#N/A</v>
      </c>
    </row>
    <row r="128" spans="1:47" ht="30" x14ac:dyDescent="0.25">
      <c r="A128" s="89" t="str">
        <f t="shared" si="1"/>
        <v xml:space="preserve"> </v>
      </c>
      <c r="B128" s="90" t="s">
        <v>261</v>
      </c>
      <c r="C128" s="91" t="s">
        <v>238</v>
      </c>
      <c r="D128" s="91" t="s">
        <v>262</v>
      </c>
      <c r="E128" s="91" t="s">
        <v>131</v>
      </c>
      <c r="F128" s="8" t="s">
        <v>683</v>
      </c>
      <c r="G128" s="8" t="s">
        <v>684</v>
      </c>
      <c r="H128" s="8" t="s">
        <v>685</v>
      </c>
      <c r="I128" s="77" t="s">
        <v>130</v>
      </c>
      <c r="J128" s="5" t="s">
        <v>704</v>
      </c>
      <c r="K128" s="78"/>
      <c r="L128" s="81" t="str">
        <f>VLOOKUP(B128,QualitativeNotes!B:C,2,FALSE)</f>
        <v>N/A</v>
      </c>
      <c r="M128" s="8" t="s">
        <v>683</v>
      </c>
      <c r="N128" s="8" t="s">
        <v>687</v>
      </c>
      <c r="O128" s="8" t="s">
        <v>685</v>
      </c>
      <c r="P128" s="77" t="s">
        <v>130</v>
      </c>
      <c r="Q128" s="5" t="s">
        <v>704</v>
      </c>
      <c r="R128" s="78">
        <f>+HLOOKUP($B128,CRCC_DataFile_6_2!$F$1:$T$25,3,0)</f>
        <v>0</v>
      </c>
      <c r="S128" s="81" t="str">
        <f>VLOOKUP($B128,QualitativeNotes!B:C,2,FALSE)</f>
        <v>N/A</v>
      </c>
      <c r="T128" s="8" t="s">
        <v>683</v>
      </c>
      <c r="U128" s="8" t="s">
        <v>688</v>
      </c>
      <c r="V128" s="8" t="s">
        <v>685</v>
      </c>
      <c r="W128" s="77" t="s">
        <v>130</v>
      </c>
      <c r="X128" s="5" t="s">
        <v>704</v>
      </c>
      <c r="Y128" s="78">
        <f>+HLOOKUP($B128,CRCC_DataFile_6_2!$F$1:$T$25,9,0)</f>
        <v>0</v>
      </c>
      <c r="Z128" s="81" t="str">
        <f>VLOOKUP($B128,QualitativeNotes!B:C,2,FALSE)</f>
        <v>N/A</v>
      </c>
      <c r="AA128" s="8" t="s">
        <v>683</v>
      </c>
      <c r="AB128" s="8" t="s">
        <v>689</v>
      </c>
      <c r="AC128" s="8" t="s">
        <v>685</v>
      </c>
      <c r="AD128" s="77" t="s">
        <v>130</v>
      </c>
      <c r="AE128" s="5" t="s">
        <v>704</v>
      </c>
      <c r="AF128" s="78">
        <f>+HLOOKUP($B128,CRCC_DataFile_6_2!$F$1:$T$25,15,0)</f>
        <v>0</v>
      </c>
      <c r="AG128" s="81" t="e">
        <f>VLOOKUP($B128,QualitativeNotes!H:I,2,FALSE)</f>
        <v>#N/A</v>
      </c>
      <c r="AH128" s="8" t="s">
        <v>683</v>
      </c>
      <c r="AI128" s="8" t="s">
        <v>690</v>
      </c>
      <c r="AJ128" s="8" t="s">
        <v>685</v>
      </c>
      <c r="AK128" s="77" t="s">
        <v>130</v>
      </c>
      <c r="AL128" s="5" t="s">
        <v>704</v>
      </c>
      <c r="AM128" s="78">
        <f>+HLOOKUP($B128,CRCC_DataFile_6_2!$F$1:$T$25,21,0)</f>
        <v>0</v>
      </c>
      <c r="AN128" s="81" t="e">
        <f>VLOOKUP($B128,QualitativeNotes!N:O,2,FALSE)</f>
        <v>#N/A</v>
      </c>
      <c r="AO128" s="8" t="s">
        <v>683</v>
      </c>
      <c r="AP128" s="8" t="s">
        <v>691</v>
      </c>
      <c r="AQ128" s="8" t="s">
        <v>685</v>
      </c>
      <c r="AR128" s="77" t="s">
        <v>130</v>
      </c>
      <c r="AS128" s="5" t="s">
        <v>704</v>
      </c>
      <c r="AT128" s="78">
        <f>+HLOOKUP($B128,CRCC_DataFile_6_2!$F$1:$T$25,21,0)</f>
        <v>0</v>
      </c>
      <c r="AU128" s="81" t="e">
        <f>VLOOKUP($B128,QualitativeNotes!U:V,2,FALSE)</f>
        <v>#N/A</v>
      </c>
    </row>
    <row r="129" spans="1:47" ht="30" x14ac:dyDescent="0.25">
      <c r="A129" s="89" t="str">
        <f t="shared" si="1"/>
        <v xml:space="preserve"> </v>
      </c>
      <c r="B129" s="90" t="s">
        <v>261</v>
      </c>
      <c r="C129" s="91" t="s">
        <v>238</v>
      </c>
      <c r="D129" s="91" t="s">
        <v>262</v>
      </c>
      <c r="E129" s="91" t="s">
        <v>131</v>
      </c>
      <c r="F129" s="8" t="s">
        <v>683</v>
      </c>
      <c r="G129" s="8" t="s">
        <v>684</v>
      </c>
      <c r="H129" s="8" t="s">
        <v>685</v>
      </c>
      <c r="I129" s="77" t="s">
        <v>130</v>
      </c>
      <c r="J129" s="5" t="s">
        <v>705</v>
      </c>
      <c r="K129" s="78"/>
      <c r="L129" s="81" t="str">
        <f>VLOOKUP(B129,QualitativeNotes!B:C,2,FALSE)</f>
        <v>N/A</v>
      </c>
      <c r="M129" s="8" t="s">
        <v>683</v>
      </c>
      <c r="N129" s="8" t="s">
        <v>687</v>
      </c>
      <c r="O129" s="8" t="s">
        <v>685</v>
      </c>
      <c r="P129" s="77" t="s">
        <v>130</v>
      </c>
      <c r="Q129" s="5" t="s">
        <v>705</v>
      </c>
      <c r="R129" s="78">
        <f>+HLOOKUP($B129,CRCC_DataFile_6_2!$F$1:$T$25,4,0)</f>
        <v>0</v>
      </c>
      <c r="S129" s="81" t="str">
        <f>VLOOKUP($B129,QualitativeNotes!B:C,2,FALSE)</f>
        <v>N/A</v>
      </c>
      <c r="T129" s="8" t="s">
        <v>683</v>
      </c>
      <c r="U129" s="8" t="s">
        <v>688</v>
      </c>
      <c r="V129" s="8" t="s">
        <v>685</v>
      </c>
      <c r="W129" s="77" t="s">
        <v>130</v>
      </c>
      <c r="X129" s="5" t="s">
        <v>705</v>
      </c>
      <c r="Y129" s="78">
        <f>+HLOOKUP($B129,CRCC_DataFile_6_2!$F$1:$T$25,10,0)</f>
        <v>0</v>
      </c>
      <c r="Z129" s="81" t="str">
        <f>VLOOKUP($B129,QualitativeNotes!B:C,2,FALSE)</f>
        <v>N/A</v>
      </c>
      <c r="AA129" s="8" t="s">
        <v>683</v>
      </c>
      <c r="AB129" s="8" t="s">
        <v>689</v>
      </c>
      <c r="AC129" s="8" t="s">
        <v>685</v>
      </c>
      <c r="AD129" s="77" t="s">
        <v>130</v>
      </c>
      <c r="AE129" s="5" t="s">
        <v>705</v>
      </c>
      <c r="AF129" s="78">
        <f>+HLOOKUP($B129,CRCC_DataFile_6_2!$F$1:$T$25,16,0)</f>
        <v>0</v>
      </c>
      <c r="AG129" s="81" t="e">
        <f>VLOOKUP($B129,QualitativeNotes!H:I,2,FALSE)</f>
        <v>#N/A</v>
      </c>
      <c r="AH129" s="8" t="s">
        <v>683</v>
      </c>
      <c r="AI129" s="8" t="s">
        <v>690</v>
      </c>
      <c r="AJ129" s="8" t="s">
        <v>685</v>
      </c>
      <c r="AK129" s="77" t="s">
        <v>130</v>
      </c>
      <c r="AL129" s="5" t="s">
        <v>705</v>
      </c>
      <c r="AM129" s="78">
        <f>+HLOOKUP($B129,CRCC_DataFile_6_2!$F$1:$T$25,22,0)</f>
        <v>0</v>
      </c>
      <c r="AN129" s="81" t="e">
        <f>VLOOKUP($B129,QualitativeNotes!N:O,2,FALSE)</f>
        <v>#N/A</v>
      </c>
      <c r="AO129" s="8" t="s">
        <v>683</v>
      </c>
      <c r="AP129" s="8" t="s">
        <v>691</v>
      </c>
      <c r="AQ129" s="8" t="s">
        <v>685</v>
      </c>
      <c r="AR129" s="77" t="s">
        <v>130</v>
      </c>
      <c r="AS129" s="5" t="s">
        <v>705</v>
      </c>
      <c r="AT129" s="78">
        <f>+HLOOKUP($B129,CRCC_DataFile_6_2!$F$1:$T$25,22,0)</f>
        <v>0</v>
      </c>
      <c r="AU129" s="81" t="e">
        <f>VLOOKUP($B129,QualitativeNotes!U:V,2,FALSE)</f>
        <v>#N/A</v>
      </c>
    </row>
    <row r="130" spans="1:47" ht="30" x14ac:dyDescent="0.25">
      <c r="A130" s="89" t="str">
        <f t="shared" si="1"/>
        <v xml:space="preserve"> </v>
      </c>
      <c r="B130" s="90" t="s">
        <v>261</v>
      </c>
      <c r="C130" s="91" t="s">
        <v>238</v>
      </c>
      <c r="D130" s="91" t="s">
        <v>262</v>
      </c>
      <c r="E130" s="91" t="s">
        <v>131</v>
      </c>
      <c r="F130" s="8" t="s">
        <v>683</v>
      </c>
      <c r="G130" s="8" t="s">
        <v>684</v>
      </c>
      <c r="H130" s="8" t="s">
        <v>685</v>
      </c>
      <c r="I130" s="77" t="s">
        <v>130</v>
      </c>
      <c r="J130" s="5" t="s">
        <v>706</v>
      </c>
      <c r="K130" s="78"/>
      <c r="L130" s="81" t="str">
        <f>VLOOKUP(B130,QualitativeNotes!B:C,2,FALSE)</f>
        <v>N/A</v>
      </c>
      <c r="M130" s="8" t="s">
        <v>683</v>
      </c>
      <c r="N130" s="8" t="s">
        <v>687</v>
      </c>
      <c r="O130" s="8" t="s">
        <v>685</v>
      </c>
      <c r="P130" s="77" t="s">
        <v>130</v>
      </c>
      <c r="Q130" s="5" t="s">
        <v>706</v>
      </c>
      <c r="R130" s="78">
        <f>+HLOOKUP($B130,CRCC_DataFile_6_2!$F$1:$T$25,5,0)</f>
        <v>0</v>
      </c>
      <c r="S130" s="81" t="str">
        <f>VLOOKUP($B130,QualitativeNotes!B:C,2,FALSE)</f>
        <v>N/A</v>
      </c>
      <c r="T130" s="8" t="s">
        <v>683</v>
      </c>
      <c r="U130" s="8" t="s">
        <v>688</v>
      </c>
      <c r="V130" s="8" t="s">
        <v>685</v>
      </c>
      <c r="W130" s="77" t="s">
        <v>130</v>
      </c>
      <c r="X130" s="5" t="s">
        <v>706</v>
      </c>
      <c r="Y130" s="78">
        <f>+HLOOKUP($B130,CRCC_DataFile_6_2!$F$1:$T$25,11,0)</f>
        <v>0</v>
      </c>
      <c r="Z130" s="81" t="str">
        <f>VLOOKUP($B130,QualitativeNotes!B:C,2,FALSE)</f>
        <v>N/A</v>
      </c>
      <c r="AA130" s="8" t="s">
        <v>683</v>
      </c>
      <c r="AB130" s="8" t="s">
        <v>689</v>
      </c>
      <c r="AC130" s="8" t="s">
        <v>685</v>
      </c>
      <c r="AD130" s="77" t="s">
        <v>130</v>
      </c>
      <c r="AE130" s="5" t="s">
        <v>706</v>
      </c>
      <c r="AF130" s="78">
        <f>+HLOOKUP($B130,CRCC_DataFile_6_2!$F$1:$T$25,17,0)</f>
        <v>0</v>
      </c>
      <c r="AG130" s="81" t="e">
        <f>VLOOKUP($B130,QualitativeNotes!H:I,2,FALSE)</f>
        <v>#N/A</v>
      </c>
      <c r="AH130" s="8" t="s">
        <v>683</v>
      </c>
      <c r="AI130" s="8" t="s">
        <v>690</v>
      </c>
      <c r="AJ130" s="8" t="s">
        <v>685</v>
      </c>
      <c r="AK130" s="77" t="s">
        <v>130</v>
      </c>
      <c r="AL130" s="5" t="s">
        <v>706</v>
      </c>
      <c r="AM130" s="78">
        <f>+HLOOKUP($B130,CRCC_DataFile_6_2!$F$1:$T$25,23,0)</f>
        <v>0</v>
      </c>
      <c r="AN130" s="81" t="e">
        <f>VLOOKUP($B130,QualitativeNotes!N:O,2,FALSE)</f>
        <v>#N/A</v>
      </c>
      <c r="AO130" s="8" t="s">
        <v>683</v>
      </c>
      <c r="AP130" s="8" t="s">
        <v>691</v>
      </c>
      <c r="AQ130" s="8" t="s">
        <v>685</v>
      </c>
      <c r="AR130" s="77" t="s">
        <v>130</v>
      </c>
      <c r="AS130" s="5" t="s">
        <v>706</v>
      </c>
      <c r="AT130" s="78">
        <f>+HLOOKUP($B130,CRCC_DataFile_6_2!$F$1:$T$25,23,0)</f>
        <v>0</v>
      </c>
      <c r="AU130" s="81" t="e">
        <f>VLOOKUP($B130,QualitativeNotes!U:V,2,FALSE)</f>
        <v>#N/A</v>
      </c>
    </row>
    <row r="131" spans="1:47" ht="30" x14ac:dyDescent="0.25">
      <c r="A131" s="89" t="str">
        <f t="shared" si="1"/>
        <v xml:space="preserve"> </v>
      </c>
      <c r="B131" s="90" t="s">
        <v>261</v>
      </c>
      <c r="C131" s="91" t="s">
        <v>238</v>
      </c>
      <c r="D131" s="91" t="s">
        <v>262</v>
      </c>
      <c r="E131" s="91" t="s">
        <v>131</v>
      </c>
      <c r="F131" s="8" t="s">
        <v>683</v>
      </c>
      <c r="G131" s="8" t="s">
        <v>684</v>
      </c>
      <c r="H131" s="8" t="s">
        <v>685</v>
      </c>
      <c r="I131" s="77" t="s">
        <v>130</v>
      </c>
      <c r="J131" s="5" t="s">
        <v>707</v>
      </c>
      <c r="K131" s="78"/>
      <c r="L131" s="81" t="str">
        <f>VLOOKUP(B131,QualitativeNotes!B:C,2,FALSE)</f>
        <v>N/A</v>
      </c>
      <c r="M131" s="8" t="s">
        <v>683</v>
      </c>
      <c r="N131" s="8" t="s">
        <v>687</v>
      </c>
      <c r="O131" s="8" t="s">
        <v>685</v>
      </c>
      <c r="P131" s="77" t="s">
        <v>130</v>
      </c>
      <c r="Q131" s="5" t="s">
        <v>707</v>
      </c>
      <c r="R131" s="78">
        <f>+HLOOKUP($B131,CRCC_DataFile_6_2!$F$1:$T$25,6,0)</f>
        <v>0</v>
      </c>
      <c r="S131" s="81" t="str">
        <f>VLOOKUP($B131,QualitativeNotes!B:C,2,FALSE)</f>
        <v>N/A</v>
      </c>
      <c r="T131" s="8" t="s">
        <v>683</v>
      </c>
      <c r="U131" s="8" t="s">
        <v>688</v>
      </c>
      <c r="V131" s="8" t="s">
        <v>685</v>
      </c>
      <c r="W131" s="77" t="s">
        <v>130</v>
      </c>
      <c r="X131" s="5" t="s">
        <v>707</v>
      </c>
      <c r="Y131" s="78">
        <f>+HLOOKUP($B131,CRCC_DataFile_6_2!$F$1:$T$25,12,0)</f>
        <v>0</v>
      </c>
      <c r="Z131" s="81" t="str">
        <f>VLOOKUP($B131,QualitativeNotes!B:C,2,FALSE)</f>
        <v>N/A</v>
      </c>
      <c r="AA131" s="8" t="s">
        <v>683</v>
      </c>
      <c r="AB131" s="8" t="s">
        <v>689</v>
      </c>
      <c r="AC131" s="8" t="s">
        <v>685</v>
      </c>
      <c r="AD131" s="77" t="s">
        <v>130</v>
      </c>
      <c r="AE131" s="5" t="s">
        <v>707</v>
      </c>
      <c r="AF131" s="78">
        <f>+HLOOKUP($B131,CRCC_DataFile_6_2!$F$1:$T$25,18,0)</f>
        <v>0</v>
      </c>
      <c r="AG131" s="81" t="e">
        <f>VLOOKUP($B131,QualitativeNotes!H:I,2,FALSE)</f>
        <v>#N/A</v>
      </c>
      <c r="AH131" s="8" t="s">
        <v>683</v>
      </c>
      <c r="AI131" s="8" t="s">
        <v>690</v>
      </c>
      <c r="AJ131" s="8" t="s">
        <v>685</v>
      </c>
      <c r="AK131" s="77" t="s">
        <v>130</v>
      </c>
      <c r="AL131" s="5" t="s">
        <v>707</v>
      </c>
      <c r="AM131" s="78">
        <f>+HLOOKUP($B131,CRCC_DataFile_6_2!$F$1:$T$25,24,0)</f>
        <v>0</v>
      </c>
      <c r="AN131" s="81" t="e">
        <f>VLOOKUP($B131,QualitativeNotes!N:O,2,FALSE)</f>
        <v>#N/A</v>
      </c>
      <c r="AO131" s="8" t="s">
        <v>683</v>
      </c>
      <c r="AP131" s="8" t="s">
        <v>691</v>
      </c>
      <c r="AQ131" s="8" t="s">
        <v>685</v>
      </c>
      <c r="AR131" s="77" t="s">
        <v>130</v>
      </c>
      <c r="AS131" s="5" t="s">
        <v>707</v>
      </c>
      <c r="AT131" s="78">
        <f>+HLOOKUP($B131,CRCC_DataFile_6_2!$F$1:$T$25,24,0)</f>
        <v>0</v>
      </c>
      <c r="AU131" s="81" t="e">
        <f>VLOOKUP($B131,QualitativeNotes!U:V,2,FALSE)</f>
        <v>#N/A</v>
      </c>
    </row>
    <row r="132" spans="1:47" ht="30" x14ac:dyDescent="0.25">
      <c r="A132" s="89" t="str">
        <f t="shared" ref="A132:A195" si="2">+A131</f>
        <v xml:space="preserve"> </v>
      </c>
      <c r="B132" s="90" t="s">
        <v>261</v>
      </c>
      <c r="C132" s="91" t="s">
        <v>238</v>
      </c>
      <c r="D132" s="91" t="s">
        <v>262</v>
      </c>
      <c r="E132" s="91" t="s">
        <v>131</v>
      </c>
      <c r="F132" s="8" t="s">
        <v>683</v>
      </c>
      <c r="G132" s="8" t="s">
        <v>684</v>
      </c>
      <c r="H132" s="8" t="s">
        <v>685</v>
      </c>
      <c r="I132" s="77" t="s">
        <v>130</v>
      </c>
      <c r="J132" s="5" t="s">
        <v>708</v>
      </c>
      <c r="K132" s="78"/>
      <c r="L132" s="81" t="str">
        <f>VLOOKUP(B132,QualitativeNotes!B:C,2,FALSE)</f>
        <v>N/A</v>
      </c>
      <c r="M132" s="8" t="s">
        <v>683</v>
      </c>
      <c r="N132" s="8" t="s">
        <v>687</v>
      </c>
      <c r="O132" s="8" t="s">
        <v>685</v>
      </c>
      <c r="P132" s="77" t="s">
        <v>130</v>
      </c>
      <c r="Q132" s="5" t="s">
        <v>708</v>
      </c>
      <c r="R132" s="78">
        <f>+HLOOKUP($B132,CRCC_DataFile_6_2!$F$1:$T$25,7,0)</f>
        <v>0</v>
      </c>
      <c r="S132" s="81" t="str">
        <f>VLOOKUP($B132,QualitativeNotes!B:C,2,FALSE)</f>
        <v>N/A</v>
      </c>
      <c r="T132" s="8" t="s">
        <v>683</v>
      </c>
      <c r="U132" s="8" t="s">
        <v>688</v>
      </c>
      <c r="V132" s="8" t="s">
        <v>685</v>
      </c>
      <c r="W132" s="77" t="s">
        <v>130</v>
      </c>
      <c r="X132" s="5" t="s">
        <v>708</v>
      </c>
      <c r="Y132" s="78">
        <f>+HLOOKUP($B132,CRCC_DataFile_6_2!$F$1:$T$25,13,0)</f>
        <v>0</v>
      </c>
      <c r="Z132" s="81" t="str">
        <f>VLOOKUP($B132,QualitativeNotes!B:C,2,FALSE)</f>
        <v>N/A</v>
      </c>
      <c r="AA132" s="8" t="s">
        <v>683</v>
      </c>
      <c r="AB132" s="8" t="s">
        <v>689</v>
      </c>
      <c r="AC132" s="8" t="s">
        <v>685</v>
      </c>
      <c r="AD132" s="77" t="s">
        <v>130</v>
      </c>
      <c r="AE132" s="5" t="s">
        <v>708</v>
      </c>
      <c r="AF132" s="78">
        <f>+HLOOKUP($B132,CRCC_DataFile_6_2!$F$1:$T$25,19,0)</f>
        <v>0</v>
      </c>
      <c r="AG132" s="81" t="e">
        <f>VLOOKUP($B132,QualitativeNotes!H:I,2,FALSE)</f>
        <v>#N/A</v>
      </c>
      <c r="AH132" s="8" t="s">
        <v>683</v>
      </c>
      <c r="AI132" s="8" t="s">
        <v>690</v>
      </c>
      <c r="AJ132" s="8" t="s">
        <v>685</v>
      </c>
      <c r="AK132" s="77" t="s">
        <v>130</v>
      </c>
      <c r="AL132" s="5" t="s">
        <v>708</v>
      </c>
      <c r="AM132" s="78">
        <f>+HLOOKUP($B132,CRCC_DataFile_6_2!$F$1:$T$25,25,0)</f>
        <v>0</v>
      </c>
      <c r="AN132" s="81" t="e">
        <f>VLOOKUP($B132,QualitativeNotes!N:O,2,FALSE)</f>
        <v>#N/A</v>
      </c>
      <c r="AO132" s="8" t="s">
        <v>683</v>
      </c>
      <c r="AP132" s="8" t="s">
        <v>691</v>
      </c>
      <c r="AQ132" s="8" t="s">
        <v>685</v>
      </c>
      <c r="AR132" s="77" t="s">
        <v>130</v>
      </c>
      <c r="AS132" s="5" t="s">
        <v>708</v>
      </c>
      <c r="AT132" s="78">
        <f>+HLOOKUP($B132,CRCC_DataFile_6_2!$F$1:$T$25,25,0)</f>
        <v>0</v>
      </c>
      <c r="AU132" s="81" t="e">
        <f>VLOOKUP($B132,QualitativeNotes!U:V,2,FALSE)</f>
        <v>#N/A</v>
      </c>
    </row>
    <row r="133" spans="1:47" ht="30" x14ac:dyDescent="0.25">
      <c r="A133" s="89" t="str">
        <f t="shared" si="2"/>
        <v xml:space="preserve"> </v>
      </c>
      <c r="B133" s="90" t="s">
        <v>263</v>
      </c>
      <c r="C133" s="91" t="s">
        <v>238</v>
      </c>
      <c r="D133" s="91" t="s">
        <v>264</v>
      </c>
      <c r="E133" s="91" t="s">
        <v>131</v>
      </c>
      <c r="F133" s="8" t="s">
        <v>683</v>
      </c>
      <c r="G133" s="8" t="s">
        <v>684</v>
      </c>
      <c r="H133" s="8" t="s">
        <v>685</v>
      </c>
      <c r="I133" s="77" t="s">
        <v>130</v>
      </c>
      <c r="J133" s="5" t="s">
        <v>703</v>
      </c>
      <c r="K133" s="78"/>
      <c r="L133" s="81" t="str">
        <f>VLOOKUP(B133,QualitativeNotes!B:C,2,FALSE)</f>
        <v>N/A</v>
      </c>
      <c r="M133" s="8" t="s">
        <v>683</v>
      </c>
      <c r="N133" s="8" t="s">
        <v>687</v>
      </c>
      <c r="O133" s="8" t="s">
        <v>685</v>
      </c>
      <c r="P133" s="77" t="s">
        <v>130</v>
      </c>
      <c r="Q133" s="5" t="s">
        <v>703</v>
      </c>
      <c r="R133" s="78">
        <f>+HLOOKUP($B133,CRCC_DataFile_6_2!$F$1:$T$25,2,0)</f>
        <v>0</v>
      </c>
      <c r="S133" s="81" t="str">
        <f>VLOOKUP($B133,QualitativeNotes!B:C,2,FALSE)</f>
        <v>N/A</v>
      </c>
      <c r="T133" s="8" t="s">
        <v>683</v>
      </c>
      <c r="U133" s="8" t="s">
        <v>688</v>
      </c>
      <c r="V133" s="8" t="s">
        <v>685</v>
      </c>
      <c r="W133" s="77" t="s">
        <v>130</v>
      </c>
      <c r="X133" s="5" t="s">
        <v>703</v>
      </c>
      <c r="Y133" s="78">
        <f>+HLOOKUP($B133,CRCC_DataFile_6_2!$F$1:$T$25,8,0)</f>
        <v>0</v>
      </c>
      <c r="Z133" s="81" t="str">
        <f>VLOOKUP($B133,QualitativeNotes!B:C,2,FALSE)</f>
        <v>N/A</v>
      </c>
      <c r="AA133" s="8" t="s">
        <v>683</v>
      </c>
      <c r="AB133" s="8" t="s">
        <v>689</v>
      </c>
      <c r="AC133" s="8" t="s">
        <v>685</v>
      </c>
      <c r="AD133" s="77" t="s">
        <v>130</v>
      </c>
      <c r="AE133" s="5" t="s">
        <v>703</v>
      </c>
      <c r="AF133" s="78">
        <f>+HLOOKUP($B133,CRCC_DataFile_6_2!$F$1:$T$25,14,0)</f>
        <v>0</v>
      </c>
      <c r="AG133" s="81" t="e">
        <f>VLOOKUP($B133,QualitativeNotes!H:I,2,FALSE)</f>
        <v>#N/A</v>
      </c>
      <c r="AH133" s="8" t="s">
        <v>683</v>
      </c>
      <c r="AI133" s="8" t="s">
        <v>690</v>
      </c>
      <c r="AJ133" s="8" t="s">
        <v>685</v>
      </c>
      <c r="AK133" s="77" t="s">
        <v>130</v>
      </c>
      <c r="AL133" s="5" t="s">
        <v>703</v>
      </c>
      <c r="AM133" s="78">
        <f>+HLOOKUP($B133,CRCC_DataFile_6_2!$F$1:$T$25,20,0)</f>
        <v>0</v>
      </c>
      <c r="AN133" s="81" t="e">
        <f>VLOOKUP($B133,QualitativeNotes!N:O,2,FALSE)</f>
        <v>#N/A</v>
      </c>
      <c r="AO133" s="8" t="s">
        <v>683</v>
      </c>
      <c r="AP133" s="8" t="s">
        <v>691</v>
      </c>
      <c r="AQ133" s="8" t="s">
        <v>685</v>
      </c>
      <c r="AR133" s="77" t="s">
        <v>130</v>
      </c>
      <c r="AS133" s="5" t="s">
        <v>703</v>
      </c>
      <c r="AT133" s="78">
        <f>+HLOOKUP($B133,CRCC_DataFile_6_2!$F$1:$T$25,20,0)</f>
        <v>0</v>
      </c>
      <c r="AU133" s="81" t="e">
        <f>VLOOKUP($B133,QualitativeNotes!U:V,2,FALSE)</f>
        <v>#N/A</v>
      </c>
    </row>
    <row r="134" spans="1:47" ht="30" x14ac:dyDescent="0.25">
      <c r="A134" s="89" t="str">
        <f t="shared" si="2"/>
        <v xml:space="preserve"> </v>
      </c>
      <c r="B134" s="90" t="s">
        <v>263</v>
      </c>
      <c r="C134" s="91" t="s">
        <v>238</v>
      </c>
      <c r="D134" s="91" t="s">
        <v>264</v>
      </c>
      <c r="E134" s="91" t="s">
        <v>131</v>
      </c>
      <c r="F134" s="8" t="s">
        <v>683</v>
      </c>
      <c r="G134" s="8" t="s">
        <v>684</v>
      </c>
      <c r="H134" s="8" t="s">
        <v>685</v>
      </c>
      <c r="I134" s="77" t="s">
        <v>130</v>
      </c>
      <c r="J134" s="5" t="s">
        <v>704</v>
      </c>
      <c r="K134" s="78"/>
      <c r="L134" s="81" t="str">
        <f>VLOOKUP(B134,QualitativeNotes!B:C,2,FALSE)</f>
        <v>N/A</v>
      </c>
      <c r="M134" s="8" t="s">
        <v>683</v>
      </c>
      <c r="N134" s="8" t="s">
        <v>687</v>
      </c>
      <c r="O134" s="8" t="s">
        <v>685</v>
      </c>
      <c r="P134" s="77" t="s">
        <v>130</v>
      </c>
      <c r="Q134" s="5" t="s">
        <v>704</v>
      </c>
      <c r="R134" s="78">
        <f>+HLOOKUP($B134,CRCC_DataFile_6_2!$F$1:$T$25,3,0)</f>
        <v>0</v>
      </c>
      <c r="S134" s="81" t="str">
        <f>VLOOKUP($B134,QualitativeNotes!B:C,2,FALSE)</f>
        <v>N/A</v>
      </c>
      <c r="T134" s="8" t="s">
        <v>683</v>
      </c>
      <c r="U134" s="8" t="s">
        <v>688</v>
      </c>
      <c r="V134" s="8" t="s">
        <v>685</v>
      </c>
      <c r="W134" s="77" t="s">
        <v>130</v>
      </c>
      <c r="X134" s="5" t="s">
        <v>704</v>
      </c>
      <c r="Y134" s="78">
        <f>+HLOOKUP($B134,CRCC_DataFile_6_2!$F$1:$T$25,9,0)</f>
        <v>0</v>
      </c>
      <c r="Z134" s="81" t="str">
        <f>VLOOKUP($B134,QualitativeNotes!B:C,2,FALSE)</f>
        <v>N/A</v>
      </c>
      <c r="AA134" s="8" t="s">
        <v>683</v>
      </c>
      <c r="AB134" s="8" t="s">
        <v>689</v>
      </c>
      <c r="AC134" s="8" t="s">
        <v>685</v>
      </c>
      <c r="AD134" s="77" t="s">
        <v>130</v>
      </c>
      <c r="AE134" s="5" t="s">
        <v>704</v>
      </c>
      <c r="AF134" s="78">
        <f>+HLOOKUP($B134,CRCC_DataFile_6_2!$F$1:$T$25,15,0)</f>
        <v>0</v>
      </c>
      <c r="AG134" s="81" t="e">
        <f>VLOOKUP($B134,QualitativeNotes!H:I,2,FALSE)</f>
        <v>#N/A</v>
      </c>
      <c r="AH134" s="8" t="s">
        <v>683</v>
      </c>
      <c r="AI134" s="8" t="s">
        <v>690</v>
      </c>
      <c r="AJ134" s="8" t="s">
        <v>685</v>
      </c>
      <c r="AK134" s="77" t="s">
        <v>130</v>
      </c>
      <c r="AL134" s="5" t="s">
        <v>704</v>
      </c>
      <c r="AM134" s="78">
        <f>+HLOOKUP($B134,CRCC_DataFile_6_2!$F$1:$T$25,21,0)</f>
        <v>0</v>
      </c>
      <c r="AN134" s="81" t="e">
        <f>VLOOKUP($B134,QualitativeNotes!N:O,2,FALSE)</f>
        <v>#N/A</v>
      </c>
      <c r="AO134" s="8" t="s">
        <v>683</v>
      </c>
      <c r="AP134" s="8" t="s">
        <v>691</v>
      </c>
      <c r="AQ134" s="8" t="s">
        <v>685</v>
      </c>
      <c r="AR134" s="77" t="s">
        <v>130</v>
      </c>
      <c r="AS134" s="5" t="s">
        <v>704</v>
      </c>
      <c r="AT134" s="78">
        <f>+HLOOKUP($B134,CRCC_DataFile_6_2!$F$1:$T$25,21,0)</f>
        <v>0</v>
      </c>
      <c r="AU134" s="81" t="e">
        <f>VLOOKUP($B134,QualitativeNotes!U:V,2,FALSE)</f>
        <v>#N/A</v>
      </c>
    </row>
    <row r="135" spans="1:47" ht="30" x14ac:dyDescent="0.25">
      <c r="A135" s="89" t="str">
        <f t="shared" si="2"/>
        <v xml:space="preserve"> </v>
      </c>
      <c r="B135" s="90" t="s">
        <v>263</v>
      </c>
      <c r="C135" s="91" t="s">
        <v>238</v>
      </c>
      <c r="D135" s="91" t="s">
        <v>264</v>
      </c>
      <c r="E135" s="91" t="s">
        <v>131</v>
      </c>
      <c r="F135" s="8" t="s">
        <v>683</v>
      </c>
      <c r="G135" s="8" t="s">
        <v>684</v>
      </c>
      <c r="H135" s="8" t="s">
        <v>685</v>
      </c>
      <c r="I135" s="77" t="s">
        <v>130</v>
      </c>
      <c r="J135" s="5" t="s">
        <v>705</v>
      </c>
      <c r="K135" s="78"/>
      <c r="L135" s="81" t="str">
        <f>VLOOKUP(B135,QualitativeNotes!B:C,2,FALSE)</f>
        <v>N/A</v>
      </c>
      <c r="M135" s="8" t="s">
        <v>683</v>
      </c>
      <c r="N135" s="8" t="s">
        <v>687</v>
      </c>
      <c r="O135" s="8" t="s">
        <v>685</v>
      </c>
      <c r="P135" s="77" t="s">
        <v>130</v>
      </c>
      <c r="Q135" s="5" t="s">
        <v>705</v>
      </c>
      <c r="R135" s="78">
        <f>+HLOOKUP($B135,CRCC_DataFile_6_2!$F$1:$T$25,4,0)</f>
        <v>0</v>
      </c>
      <c r="S135" s="81" t="str">
        <f>VLOOKUP($B135,QualitativeNotes!B:C,2,FALSE)</f>
        <v>N/A</v>
      </c>
      <c r="T135" s="8" t="s">
        <v>683</v>
      </c>
      <c r="U135" s="8" t="s">
        <v>688</v>
      </c>
      <c r="V135" s="8" t="s">
        <v>685</v>
      </c>
      <c r="W135" s="77" t="s">
        <v>130</v>
      </c>
      <c r="X135" s="5" t="s">
        <v>705</v>
      </c>
      <c r="Y135" s="78">
        <f>+HLOOKUP($B135,CRCC_DataFile_6_2!$F$1:$T$25,10,0)</f>
        <v>0</v>
      </c>
      <c r="Z135" s="81" t="str">
        <f>VLOOKUP($B135,QualitativeNotes!B:C,2,FALSE)</f>
        <v>N/A</v>
      </c>
      <c r="AA135" s="8" t="s">
        <v>683</v>
      </c>
      <c r="AB135" s="8" t="s">
        <v>689</v>
      </c>
      <c r="AC135" s="8" t="s">
        <v>685</v>
      </c>
      <c r="AD135" s="77" t="s">
        <v>130</v>
      </c>
      <c r="AE135" s="5" t="s">
        <v>705</v>
      </c>
      <c r="AF135" s="78">
        <f>+HLOOKUP($B135,CRCC_DataFile_6_2!$F$1:$T$25,16,0)</f>
        <v>0</v>
      </c>
      <c r="AG135" s="81" t="e">
        <f>VLOOKUP($B135,QualitativeNotes!H:I,2,FALSE)</f>
        <v>#N/A</v>
      </c>
      <c r="AH135" s="8" t="s">
        <v>683</v>
      </c>
      <c r="AI135" s="8" t="s">
        <v>690</v>
      </c>
      <c r="AJ135" s="8" t="s">
        <v>685</v>
      </c>
      <c r="AK135" s="77" t="s">
        <v>130</v>
      </c>
      <c r="AL135" s="5" t="s">
        <v>705</v>
      </c>
      <c r="AM135" s="78">
        <f>+HLOOKUP($B135,CRCC_DataFile_6_2!$F$1:$T$25,22,0)</f>
        <v>0</v>
      </c>
      <c r="AN135" s="81" t="e">
        <f>VLOOKUP($B135,QualitativeNotes!N:O,2,FALSE)</f>
        <v>#N/A</v>
      </c>
      <c r="AO135" s="8" t="s">
        <v>683</v>
      </c>
      <c r="AP135" s="8" t="s">
        <v>691</v>
      </c>
      <c r="AQ135" s="8" t="s">
        <v>685</v>
      </c>
      <c r="AR135" s="77" t="s">
        <v>130</v>
      </c>
      <c r="AS135" s="5" t="s">
        <v>705</v>
      </c>
      <c r="AT135" s="78">
        <f>+HLOOKUP($B135,CRCC_DataFile_6_2!$F$1:$T$25,22,0)</f>
        <v>0</v>
      </c>
      <c r="AU135" s="81" t="e">
        <f>VLOOKUP($B135,QualitativeNotes!U:V,2,FALSE)</f>
        <v>#N/A</v>
      </c>
    </row>
    <row r="136" spans="1:47" ht="30" x14ac:dyDescent="0.25">
      <c r="A136" s="89" t="str">
        <f t="shared" si="2"/>
        <v xml:space="preserve"> </v>
      </c>
      <c r="B136" s="90" t="s">
        <v>263</v>
      </c>
      <c r="C136" s="91" t="s">
        <v>238</v>
      </c>
      <c r="D136" s="91" t="s">
        <v>264</v>
      </c>
      <c r="E136" s="91" t="s">
        <v>131</v>
      </c>
      <c r="F136" s="8" t="s">
        <v>683</v>
      </c>
      <c r="G136" s="8" t="s">
        <v>684</v>
      </c>
      <c r="H136" s="8" t="s">
        <v>685</v>
      </c>
      <c r="I136" s="77" t="s">
        <v>130</v>
      </c>
      <c r="J136" s="5" t="s">
        <v>706</v>
      </c>
      <c r="K136" s="78"/>
      <c r="L136" s="81" t="str">
        <f>VLOOKUP(B136,QualitativeNotes!B:C,2,FALSE)</f>
        <v>N/A</v>
      </c>
      <c r="M136" s="8" t="s">
        <v>683</v>
      </c>
      <c r="N136" s="8" t="s">
        <v>687</v>
      </c>
      <c r="O136" s="8" t="s">
        <v>685</v>
      </c>
      <c r="P136" s="77" t="s">
        <v>130</v>
      </c>
      <c r="Q136" s="5" t="s">
        <v>706</v>
      </c>
      <c r="R136" s="78">
        <f>+HLOOKUP($B136,CRCC_DataFile_6_2!$F$1:$T$25,5,0)</f>
        <v>0</v>
      </c>
      <c r="S136" s="81" t="str">
        <f>VLOOKUP($B136,QualitativeNotes!B:C,2,FALSE)</f>
        <v>N/A</v>
      </c>
      <c r="T136" s="8" t="s">
        <v>683</v>
      </c>
      <c r="U136" s="8" t="s">
        <v>688</v>
      </c>
      <c r="V136" s="8" t="s">
        <v>685</v>
      </c>
      <c r="W136" s="77" t="s">
        <v>130</v>
      </c>
      <c r="X136" s="5" t="s">
        <v>706</v>
      </c>
      <c r="Y136" s="78">
        <f>+HLOOKUP($B136,CRCC_DataFile_6_2!$F$1:$T$25,11,0)</f>
        <v>0</v>
      </c>
      <c r="Z136" s="81" t="str">
        <f>VLOOKUP($B136,QualitativeNotes!B:C,2,FALSE)</f>
        <v>N/A</v>
      </c>
      <c r="AA136" s="8" t="s">
        <v>683</v>
      </c>
      <c r="AB136" s="8" t="s">
        <v>689</v>
      </c>
      <c r="AC136" s="8" t="s">
        <v>685</v>
      </c>
      <c r="AD136" s="77" t="s">
        <v>130</v>
      </c>
      <c r="AE136" s="5" t="s">
        <v>706</v>
      </c>
      <c r="AF136" s="78">
        <f>+HLOOKUP($B136,CRCC_DataFile_6_2!$F$1:$T$25,17,0)</f>
        <v>0</v>
      </c>
      <c r="AG136" s="81" t="e">
        <f>VLOOKUP($B136,QualitativeNotes!H:I,2,FALSE)</f>
        <v>#N/A</v>
      </c>
      <c r="AH136" s="8" t="s">
        <v>683</v>
      </c>
      <c r="AI136" s="8" t="s">
        <v>690</v>
      </c>
      <c r="AJ136" s="8" t="s">
        <v>685</v>
      </c>
      <c r="AK136" s="77" t="s">
        <v>130</v>
      </c>
      <c r="AL136" s="5" t="s">
        <v>706</v>
      </c>
      <c r="AM136" s="78">
        <f>+HLOOKUP($B136,CRCC_DataFile_6_2!$F$1:$T$25,23,0)</f>
        <v>0</v>
      </c>
      <c r="AN136" s="81" t="e">
        <f>VLOOKUP($B136,QualitativeNotes!N:O,2,FALSE)</f>
        <v>#N/A</v>
      </c>
      <c r="AO136" s="8" t="s">
        <v>683</v>
      </c>
      <c r="AP136" s="8" t="s">
        <v>691</v>
      </c>
      <c r="AQ136" s="8" t="s">
        <v>685</v>
      </c>
      <c r="AR136" s="77" t="s">
        <v>130</v>
      </c>
      <c r="AS136" s="5" t="s">
        <v>706</v>
      </c>
      <c r="AT136" s="78">
        <f>+HLOOKUP($B136,CRCC_DataFile_6_2!$F$1:$T$25,23,0)</f>
        <v>0</v>
      </c>
      <c r="AU136" s="81" t="e">
        <f>VLOOKUP($B136,QualitativeNotes!U:V,2,FALSE)</f>
        <v>#N/A</v>
      </c>
    </row>
    <row r="137" spans="1:47" ht="30" x14ac:dyDescent="0.25">
      <c r="A137" s="89" t="str">
        <f t="shared" si="2"/>
        <v xml:space="preserve"> </v>
      </c>
      <c r="B137" s="90" t="s">
        <v>263</v>
      </c>
      <c r="C137" s="91" t="s">
        <v>238</v>
      </c>
      <c r="D137" s="91" t="s">
        <v>264</v>
      </c>
      <c r="E137" s="91" t="s">
        <v>131</v>
      </c>
      <c r="F137" s="8" t="s">
        <v>683</v>
      </c>
      <c r="G137" s="8" t="s">
        <v>684</v>
      </c>
      <c r="H137" s="8" t="s">
        <v>685</v>
      </c>
      <c r="I137" s="77" t="s">
        <v>130</v>
      </c>
      <c r="J137" s="5" t="s">
        <v>707</v>
      </c>
      <c r="K137" s="78"/>
      <c r="L137" s="81" t="str">
        <f>VLOOKUP(B137,QualitativeNotes!B:C,2,FALSE)</f>
        <v>N/A</v>
      </c>
      <c r="M137" s="8" t="s">
        <v>683</v>
      </c>
      <c r="N137" s="8" t="s">
        <v>687</v>
      </c>
      <c r="O137" s="8" t="s">
        <v>685</v>
      </c>
      <c r="P137" s="77" t="s">
        <v>130</v>
      </c>
      <c r="Q137" s="5" t="s">
        <v>707</v>
      </c>
      <c r="R137" s="78">
        <f>+HLOOKUP($B137,CRCC_DataFile_6_2!$F$1:$T$25,6,0)</f>
        <v>0</v>
      </c>
      <c r="S137" s="81" t="str">
        <f>VLOOKUP($B137,QualitativeNotes!B:C,2,FALSE)</f>
        <v>N/A</v>
      </c>
      <c r="T137" s="8" t="s">
        <v>683</v>
      </c>
      <c r="U137" s="8" t="s">
        <v>688</v>
      </c>
      <c r="V137" s="8" t="s">
        <v>685</v>
      </c>
      <c r="W137" s="77" t="s">
        <v>130</v>
      </c>
      <c r="X137" s="5" t="s">
        <v>707</v>
      </c>
      <c r="Y137" s="78">
        <f>+HLOOKUP($B137,CRCC_DataFile_6_2!$F$1:$T$25,12,0)</f>
        <v>0</v>
      </c>
      <c r="Z137" s="81" t="str">
        <f>VLOOKUP($B137,QualitativeNotes!B:C,2,FALSE)</f>
        <v>N/A</v>
      </c>
      <c r="AA137" s="8" t="s">
        <v>683</v>
      </c>
      <c r="AB137" s="8" t="s">
        <v>689</v>
      </c>
      <c r="AC137" s="8" t="s">
        <v>685</v>
      </c>
      <c r="AD137" s="77" t="s">
        <v>130</v>
      </c>
      <c r="AE137" s="5" t="s">
        <v>707</v>
      </c>
      <c r="AF137" s="78">
        <f>+HLOOKUP($B137,CRCC_DataFile_6_2!$F$1:$T$25,18,0)</f>
        <v>0</v>
      </c>
      <c r="AG137" s="81" t="e">
        <f>VLOOKUP($B137,QualitativeNotes!H:I,2,FALSE)</f>
        <v>#N/A</v>
      </c>
      <c r="AH137" s="8" t="s">
        <v>683</v>
      </c>
      <c r="AI137" s="8" t="s">
        <v>690</v>
      </c>
      <c r="AJ137" s="8" t="s">
        <v>685</v>
      </c>
      <c r="AK137" s="77" t="s">
        <v>130</v>
      </c>
      <c r="AL137" s="5" t="s">
        <v>707</v>
      </c>
      <c r="AM137" s="78">
        <f>+HLOOKUP($B137,CRCC_DataFile_6_2!$F$1:$T$25,24,0)</f>
        <v>0</v>
      </c>
      <c r="AN137" s="81" t="e">
        <f>VLOOKUP($B137,QualitativeNotes!N:O,2,FALSE)</f>
        <v>#N/A</v>
      </c>
      <c r="AO137" s="8" t="s">
        <v>683</v>
      </c>
      <c r="AP137" s="8" t="s">
        <v>691</v>
      </c>
      <c r="AQ137" s="8" t="s">
        <v>685</v>
      </c>
      <c r="AR137" s="77" t="s">
        <v>130</v>
      </c>
      <c r="AS137" s="5" t="s">
        <v>707</v>
      </c>
      <c r="AT137" s="78">
        <f>+HLOOKUP($B137,CRCC_DataFile_6_2!$F$1:$T$25,24,0)</f>
        <v>0</v>
      </c>
      <c r="AU137" s="81" t="e">
        <f>VLOOKUP($B137,QualitativeNotes!U:V,2,FALSE)</f>
        <v>#N/A</v>
      </c>
    </row>
    <row r="138" spans="1:47" ht="30" x14ac:dyDescent="0.25">
      <c r="A138" s="89" t="str">
        <f t="shared" si="2"/>
        <v xml:space="preserve"> </v>
      </c>
      <c r="B138" s="90" t="s">
        <v>263</v>
      </c>
      <c r="C138" s="91" t="s">
        <v>238</v>
      </c>
      <c r="D138" s="91" t="s">
        <v>264</v>
      </c>
      <c r="E138" s="91" t="s">
        <v>131</v>
      </c>
      <c r="F138" s="8" t="s">
        <v>683</v>
      </c>
      <c r="G138" s="8" t="s">
        <v>684</v>
      </c>
      <c r="H138" s="8" t="s">
        <v>685</v>
      </c>
      <c r="I138" s="77" t="s">
        <v>130</v>
      </c>
      <c r="J138" s="5" t="s">
        <v>708</v>
      </c>
      <c r="K138" s="78"/>
      <c r="L138" s="81" t="str">
        <f>VLOOKUP(B138,QualitativeNotes!B:C,2,FALSE)</f>
        <v>N/A</v>
      </c>
      <c r="M138" s="8" t="s">
        <v>683</v>
      </c>
      <c r="N138" s="8" t="s">
        <v>687</v>
      </c>
      <c r="O138" s="8" t="s">
        <v>685</v>
      </c>
      <c r="P138" s="77" t="s">
        <v>130</v>
      </c>
      <c r="Q138" s="5" t="s">
        <v>708</v>
      </c>
      <c r="R138" s="78">
        <f>+HLOOKUP($B138,CRCC_DataFile_6_2!$F$1:$T$25,7,0)</f>
        <v>0</v>
      </c>
      <c r="S138" s="81" t="str">
        <f>VLOOKUP($B138,QualitativeNotes!B:C,2,FALSE)</f>
        <v>N/A</v>
      </c>
      <c r="T138" s="8" t="s">
        <v>683</v>
      </c>
      <c r="U138" s="8" t="s">
        <v>688</v>
      </c>
      <c r="V138" s="8" t="s">
        <v>685</v>
      </c>
      <c r="W138" s="77" t="s">
        <v>130</v>
      </c>
      <c r="X138" s="5" t="s">
        <v>708</v>
      </c>
      <c r="Y138" s="78">
        <f>+HLOOKUP($B138,CRCC_DataFile_6_2!$F$1:$T$25,13,0)</f>
        <v>0</v>
      </c>
      <c r="Z138" s="81" t="str">
        <f>VLOOKUP($B138,QualitativeNotes!B:C,2,FALSE)</f>
        <v>N/A</v>
      </c>
      <c r="AA138" s="8" t="s">
        <v>683</v>
      </c>
      <c r="AB138" s="8" t="s">
        <v>689</v>
      </c>
      <c r="AC138" s="8" t="s">
        <v>685</v>
      </c>
      <c r="AD138" s="77" t="s">
        <v>130</v>
      </c>
      <c r="AE138" s="5" t="s">
        <v>708</v>
      </c>
      <c r="AF138" s="78">
        <f>+HLOOKUP($B138,CRCC_DataFile_6_2!$F$1:$T$25,19,0)</f>
        <v>0</v>
      </c>
      <c r="AG138" s="81" t="e">
        <f>VLOOKUP($B138,QualitativeNotes!H:I,2,FALSE)</f>
        <v>#N/A</v>
      </c>
      <c r="AH138" s="8" t="s">
        <v>683</v>
      </c>
      <c r="AI138" s="8" t="s">
        <v>690</v>
      </c>
      <c r="AJ138" s="8" t="s">
        <v>685</v>
      </c>
      <c r="AK138" s="77" t="s">
        <v>130</v>
      </c>
      <c r="AL138" s="5" t="s">
        <v>708</v>
      </c>
      <c r="AM138" s="78">
        <f>+HLOOKUP($B138,CRCC_DataFile_6_2!$F$1:$T$25,25,0)</f>
        <v>0</v>
      </c>
      <c r="AN138" s="81" t="e">
        <f>VLOOKUP($B138,QualitativeNotes!N:O,2,FALSE)</f>
        <v>#N/A</v>
      </c>
      <c r="AO138" s="8" t="s">
        <v>683</v>
      </c>
      <c r="AP138" s="8" t="s">
        <v>691</v>
      </c>
      <c r="AQ138" s="8" t="s">
        <v>685</v>
      </c>
      <c r="AR138" s="77" t="s">
        <v>130</v>
      </c>
      <c r="AS138" s="5" t="s">
        <v>708</v>
      </c>
      <c r="AT138" s="78">
        <f>+HLOOKUP($B138,CRCC_DataFile_6_2!$F$1:$T$25,25,0)</f>
        <v>0</v>
      </c>
      <c r="AU138" s="81" t="e">
        <f>VLOOKUP($B138,QualitativeNotes!U:V,2,FALSE)</f>
        <v>#N/A</v>
      </c>
    </row>
    <row r="139" spans="1:47" ht="30" x14ac:dyDescent="0.25">
      <c r="A139" s="89" t="str">
        <f t="shared" si="2"/>
        <v xml:space="preserve"> </v>
      </c>
      <c r="B139" s="90" t="s">
        <v>265</v>
      </c>
      <c r="C139" s="91" t="s">
        <v>238</v>
      </c>
      <c r="D139" s="91" t="s">
        <v>266</v>
      </c>
      <c r="E139" s="91" t="s">
        <v>131</v>
      </c>
      <c r="F139" s="8" t="s">
        <v>683</v>
      </c>
      <c r="G139" s="8" t="s">
        <v>684</v>
      </c>
      <c r="H139" s="8" t="s">
        <v>685</v>
      </c>
      <c r="I139" s="77" t="s">
        <v>130</v>
      </c>
      <c r="J139" s="5" t="s">
        <v>703</v>
      </c>
      <c r="K139" s="78"/>
      <c r="L139" s="81" t="str">
        <f>VLOOKUP(B139,QualitativeNotes!B:C,2,FALSE)</f>
        <v>N/A</v>
      </c>
      <c r="M139" s="8" t="s">
        <v>683</v>
      </c>
      <c r="N139" s="8" t="s">
        <v>687</v>
      </c>
      <c r="O139" s="8" t="s">
        <v>685</v>
      </c>
      <c r="P139" s="77" t="s">
        <v>130</v>
      </c>
      <c r="Q139" s="5" t="s">
        <v>703</v>
      </c>
      <c r="R139" s="78">
        <f>+HLOOKUP($B139,CRCC_DataFile_6_2!$F$1:$T$25,2,0)</f>
        <v>0</v>
      </c>
      <c r="S139" s="81" t="str">
        <f>VLOOKUP($B139,QualitativeNotes!B:C,2,FALSE)</f>
        <v>N/A</v>
      </c>
      <c r="T139" s="8" t="s">
        <v>683</v>
      </c>
      <c r="U139" s="8" t="s">
        <v>688</v>
      </c>
      <c r="V139" s="8" t="s">
        <v>685</v>
      </c>
      <c r="W139" s="77" t="s">
        <v>130</v>
      </c>
      <c r="X139" s="5" t="s">
        <v>703</v>
      </c>
      <c r="Y139" s="78">
        <f>+HLOOKUP($B139,CRCC_DataFile_6_2!$F$1:$T$25,8,0)</f>
        <v>0</v>
      </c>
      <c r="Z139" s="81" t="str">
        <f>VLOOKUP($B139,QualitativeNotes!B:C,2,FALSE)</f>
        <v>N/A</v>
      </c>
      <c r="AA139" s="8" t="s">
        <v>683</v>
      </c>
      <c r="AB139" s="8" t="s">
        <v>689</v>
      </c>
      <c r="AC139" s="8" t="s">
        <v>685</v>
      </c>
      <c r="AD139" s="77" t="s">
        <v>130</v>
      </c>
      <c r="AE139" s="5" t="s">
        <v>703</v>
      </c>
      <c r="AF139" s="78">
        <f>+HLOOKUP($B139,CRCC_DataFile_6_2!$F$1:$T$25,14,0)</f>
        <v>0</v>
      </c>
      <c r="AG139" s="81" t="e">
        <f>VLOOKUP($B139,QualitativeNotes!H:I,2,FALSE)</f>
        <v>#N/A</v>
      </c>
      <c r="AH139" s="8" t="s">
        <v>683</v>
      </c>
      <c r="AI139" s="8" t="s">
        <v>690</v>
      </c>
      <c r="AJ139" s="8" t="s">
        <v>685</v>
      </c>
      <c r="AK139" s="77" t="s">
        <v>130</v>
      </c>
      <c r="AL139" s="5" t="s">
        <v>703</v>
      </c>
      <c r="AM139" s="78">
        <f>+HLOOKUP($B139,CRCC_DataFile_6_2!$F$1:$T$25,20,0)</f>
        <v>0</v>
      </c>
      <c r="AN139" s="81" t="e">
        <f>VLOOKUP($B139,QualitativeNotes!N:O,2,FALSE)</f>
        <v>#N/A</v>
      </c>
      <c r="AO139" s="8" t="s">
        <v>683</v>
      </c>
      <c r="AP139" s="8" t="s">
        <v>691</v>
      </c>
      <c r="AQ139" s="8" t="s">
        <v>685</v>
      </c>
      <c r="AR139" s="77" t="s">
        <v>130</v>
      </c>
      <c r="AS139" s="5" t="s">
        <v>703</v>
      </c>
      <c r="AT139" s="78">
        <f>+HLOOKUP($B139,CRCC_DataFile_6_2!$F$1:$T$25,20,0)</f>
        <v>0</v>
      </c>
      <c r="AU139" s="81" t="e">
        <f>VLOOKUP($B139,QualitativeNotes!U:V,2,FALSE)</f>
        <v>#N/A</v>
      </c>
    </row>
    <row r="140" spans="1:47" ht="30" x14ac:dyDescent="0.25">
      <c r="A140" s="89" t="str">
        <f t="shared" si="2"/>
        <v xml:space="preserve"> </v>
      </c>
      <c r="B140" s="90" t="s">
        <v>265</v>
      </c>
      <c r="C140" s="91" t="s">
        <v>238</v>
      </c>
      <c r="D140" s="91" t="s">
        <v>266</v>
      </c>
      <c r="E140" s="91" t="s">
        <v>131</v>
      </c>
      <c r="F140" s="8" t="s">
        <v>683</v>
      </c>
      <c r="G140" s="8" t="s">
        <v>684</v>
      </c>
      <c r="H140" s="8" t="s">
        <v>685</v>
      </c>
      <c r="I140" s="77" t="s">
        <v>130</v>
      </c>
      <c r="J140" s="5" t="s">
        <v>704</v>
      </c>
      <c r="K140" s="78"/>
      <c r="L140" s="81" t="str">
        <f>VLOOKUP(B140,QualitativeNotes!B:C,2,FALSE)</f>
        <v>N/A</v>
      </c>
      <c r="M140" s="8" t="s">
        <v>683</v>
      </c>
      <c r="N140" s="8" t="s">
        <v>687</v>
      </c>
      <c r="O140" s="8" t="s">
        <v>685</v>
      </c>
      <c r="P140" s="77" t="s">
        <v>130</v>
      </c>
      <c r="Q140" s="5" t="s">
        <v>704</v>
      </c>
      <c r="R140" s="78">
        <f>+HLOOKUP($B140,CRCC_DataFile_6_2!$F$1:$T$25,3,0)</f>
        <v>0</v>
      </c>
      <c r="S140" s="81" t="str">
        <f>VLOOKUP($B140,QualitativeNotes!B:C,2,FALSE)</f>
        <v>N/A</v>
      </c>
      <c r="T140" s="8" t="s">
        <v>683</v>
      </c>
      <c r="U140" s="8" t="s">
        <v>688</v>
      </c>
      <c r="V140" s="8" t="s">
        <v>685</v>
      </c>
      <c r="W140" s="77" t="s">
        <v>130</v>
      </c>
      <c r="X140" s="5" t="s">
        <v>704</v>
      </c>
      <c r="Y140" s="78">
        <f>+HLOOKUP($B140,CRCC_DataFile_6_2!$F$1:$T$25,9,0)</f>
        <v>0</v>
      </c>
      <c r="Z140" s="81" t="str">
        <f>VLOOKUP($B140,QualitativeNotes!B:C,2,FALSE)</f>
        <v>N/A</v>
      </c>
      <c r="AA140" s="8" t="s">
        <v>683</v>
      </c>
      <c r="AB140" s="8" t="s">
        <v>689</v>
      </c>
      <c r="AC140" s="8" t="s">
        <v>685</v>
      </c>
      <c r="AD140" s="77" t="s">
        <v>130</v>
      </c>
      <c r="AE140" s="5" t="s">
        <v>704</v>
      </c>
      <c r="AF140" s="78">
        <f>+HLOOKUP($B140,CRCC_DataFile_6_2!$F$1:$T$25,15,0)</f>
        <v>0</v>
      </c>
      <c r="AG140" s="81" t="e">
        <f>VLOOKUP($B140,QualitativeNotes!H:I,2,FALSE)</f>
        <v>#N/A</v>
      </c>
      <c r="AH140" s="8" t="s">
        <v>683</v>
      </c>
      <c r="AI140" s="8" t="s">
        <v>690</v>
      </c>
      <c r="AJ140" s="8" t="s">
        <v>685</v>
      </c>
      <c r="AK140" s="77" t="s">
        <v>130</v>
      </c>
      <c r="AL140" s="5" t="s">
        <v>704</v>
      </c>
      <c r="AM140" s="78">
        <f>+HLOOKUP($B140,CRCC_DataFile_6_2!$F$1:$T$25,21,0)</f>
        <v>0</v>
      </c>
      <c r="AN140" s="81" t="e">
        <f>VLOOKUP($B140,QualitativeNotes!N:O,2,FALSE)</f>
        <v>#N/A</v>
      </c>
      <c r="AO140" s="8" t="s">
        <v>683</v>
      </c>
      <c r="AP140" s="8" t="s">
        <v>691</v>
      </c>
      <c r="AQ140" s="8" t="s">
        <v>685</v>
      </c>
      <c r="AR140" s="77" t="s">
        <v>130</v>
      </c>
      <c r="AS140" s="5" t="s">
        <v>704</v>
      </c>
      <c r="AT140" s="78">
        <f>+HLOOKUP($B140,CRCC_DataFile_6_2!$F$1:$T$25,21,0)</f>
        <v>0</v>
      </c>
      <c r="AU140" s="81" t="e">
        <f>VLOOKUP($B140,QualitativeNotes!U:V,2,FALSE)</f>
        <v>#N/A</v>
      </c>
    </row>
    <row r="141" spans="1:47" ht="30" x14ac:dyDescent="0.25">
      <c r="A141" s="89" t="str">
        <f t="shared" si="2"/>
        <v xml:space="preserve"> </v>
      </c>
      <c r="B141" s="90" t="s">
        <v>265</v>
      </c>
      <c r="C141" s="91" t="s">
        <v>238</v>
      </c>
      <c r="D141" s="91" t="s">
        <v>266</v>
      </c>
      <c r="E141" s="91" t="s">
        <v>131</v>
      </c>
      <c r="F141" s="8" t="s">
        <v>683</v>
      </c>
      <c r="G141" s="8" t="s">
        <v>684</v>
      </c>
      <c r="H141" s="8" t="s">
        <v>685</v>
      </c>
      <c r="I141" s="77" t="s">
        <v>130</v>
      </c>
      <c r="J141" s="5" t="s">
        <v>705</v>
      </c>
      <c r="K141" s="78"/>
      <c r="L141" s="81" t="str">
        <f>VLOOKUP(B141,QualitativeNotes!B:C,2,FALSE)</f>
        <v>N/A</v>
      </c>
      <c r="M141" s="8" t="s">
        <v>683</v>
      </c>
      <c r="N141" s="8" t="s">
        <v>687</v>
      </c>
      <c r="O141" s="8" t="s">
        <v>685</v>
      </c>
      <c r="P141" s="77" t="s">
        <v>130</v>
      </c>
      <c r="Q141" s="5" t="s">
        <v>705</v>
      </c>
      <c r="R141" s="78">
        <f>+HLOOKUP($B141,CRCC_DataFile_6_2!$F$1:$T$25,4,0)</f>
        <v>0</v>
      </c>
      <c r="S141" s="81" t="str">
        <f>VLOOKUP($B141,QualitativeNotes!B:C,2,FALSE)</f>
        <v>N/A</v>
      </c>
      <c r="T141" s="8" t="s">
        <v>683</v>
      </c>
      <c r="U141" s="8" t="s">
        <v>688</v>
      </c>
      <c r="V141" s="8" t="s">
        <v>685</v>
      </c>
      <c r="W141" s="77" t="s">
        <v>130</v>
      </c>
      <c r="X141" s="5" t="s">
        <v>705</v>
      </c>
      <c r="Y141" s="78">
        <f>+HLOOKUP($B141,CRCC_DataFile_6_2!$F$1:$T$25,10,0)</f>
        <v>0</v>
      </c>
      <c r="Z141" s="81" t="str">
        <f>VLOOKUP($B141,QualitativeNotes!B:C,2,FALSE)</f>
        <v>N/A</v>
      </c>
      <c r="AA141" s="8" t="s">
        <v>683</v>
      </c>
      <c r="AB141" s="8" t="s">
        <v>689</v>
      </c>
      <c r="AC141" s="8" t="s">
        <v>685</v>
      </c>
      <c r="AD141" s="77" t="s">
        <v>130</v>
      </c>
      <c r="AE141" s="5" t="s">
        <v>705</v>
      </c>
      <c r="AF141" s="78">
        <f>+HLOOKUP($B141,CRCC_DataFile_6_2!$F$1:$T$25,16,0)</f>
        <v>0</v>
      </c>
      <c r="AG141" s="81" t="e">
        <f>VLOOKUP($B141,QualitativeNotes!H:I,2,FALSE)</f>
        <v>#N/A</v>
      </c>
      <c r="AH141" s="8" t="s">
        <v>683</v>
      </c>
      <c r="AI141" s="8" t="s">
        <v>690</v>
      </c>
      <c r="AJ141" s="8" t="s">
        <v>685</v>
      </c>
      <c r="AK141" s="77" t="s">
        <v>130</v>
      </c>
      <c r="AL141" s="5" t="s">
        <v>705</v>
      </c>
      <c r="AM141" s="78">
        <f>+HLOOKUP($B141,CRCC_DataFile_6_2!$F$1:$T$25,22,0)</f>
        <v>0</v>
      </c>
      <c r="AN141" s="81" t="e">
        <f>VLOOKUP($B141,QualitativeNotes!N:O,2,FALSE)</f>
        <v>#N/A</v>
      </c>
      <c r="AO141" s="8" t="s">
        <v>683</v>
      </c>
      <c r="AP141" s="8" t="s">
        <v>691</v>
      </c>
      <c r="AQ141" s="8" t="s">
        <v>685</v>
      </c>
      <c r="AR141" s="77" t="s">
        <v>130</v>
      </c>
      <c r="AS141" s="5" t="s">
        <v>705</v>
      </c>
      <c r="AT141" s="78">
        <f>+HLOOKUP($B141,CRCC_DataFile_6_2!$F$1:$T$25,22,0)</f>
        <v>0</v>
      </c>
      <c r="AU141" s="81" t="e">
        <f>VLOOKUP($B141,QualitativeNotes!U:V,2,FALSE)</f>
        <v>#N/A</v>
      </c>
    </row>
    <row r="142" spans="1:47" ht="30" x14ac:dyDescent="0.25">
      <c r="A142" s="89" t="str">
        <f t="shared" si="2"/>
        <v xml:space="preserve"> </v>
      </c>
      <c r="B142" s="90" t="s">
        <v>265</v>
      </c>
      <c r="C142" s="91" t="s">
        <v>238</v>
      </c>
      <c r="D142" s="91" t="s">
        <v>266</v>
      </c>
      <c r="E142" s="91" t="s">
        <v>131</v>
      </c>
      <c r="F142" s="8" t="s">
        <v>683</v>
      </c>
      <c r="G142" s="8" t="s">
        <v>684</v>
      </c>
      <c r="H142" s="8" t="s">
        <v>685</v>
      </c>
      <c r="I142" s="77" t="s">
        <v>130</v>
      </c>
      <c r="J142" s="5" t="s">
        <v>706</v>
      </c>
      <c r="K142" s="78"/>
      <c r="L142" s="81" t="str">
        <f>VLOOKUP(B142,QualitativeNotes!B:C,2,FALSE)</f>
        <v>N/A</v>
      </c>
      <c r="M142" s="8" t="s">
        <v>683</v>
      </c>
      <c r="N142" s="8" t="s">
        <v>687</v>
      </c>
      <c r="O142" s="8" t="s">
        <v>685</v>
      </c>
      <c r="P142" s="77" t="s">
        <v>130</v>
      </c>
      <c r="Q142" s="5" t="s">
        <v>706</v>
      </c>
      <c r="R142" s="78">
        <f>+HLOOKUP($B142,CRCC_DataFile_6_2!$F$1:$T$25,5,0)</f>
        <v>0</v>
      </c>
      <c r="S142" s="81" t="str">
        <f>VLOOKUP($B142,QualitativeNotes!B:C,2,FALSE)</f>
        <v>N/A</v>
      </c>
      <c r="T142" s="8" t="s">
        <v>683</v>
      </c>
      <c r="U142" s="8" t="s">
        <v>688</v>
      </c>
      <c r="V142" s="8" t="s">
        <v>685</v>
      </c>
      <c r="W142" s="77" t="s">
        <v>130</v>
      </c>
      <c r="X142" s="5" t="s">
        <v>706</v>
      </c>
      <c r="Y142" s="78">
        <f>+HLOOKUP($B142,CRCC_DataFile_6_2!$F$1:$T$25,11,0)</f>
        <v>0</v>
      </c>
      <c r="Z142" s="81" t="str">
        <f>VLOOKUP($B142,QualitativeNotes!B:C,2,FALSE)</f>
        <v>N/A</v>
      </c>
      <c r="AA142" s="8" t="s">
        <v>683</v>
      </c>
      <c r="AB142" s="8" t="s">
        <v>689</v>
      </c>
      <c r="AC142" s="8" t="s">
        <v>685</v>
      </c>
      <c r="AD142" s="77" t="s">
        <v>130</v>
      </c>
      <c r="AE142" s="5" t="s">
        <v>706</v>
      </c>
      <c r="AF142" s="78">
        <f>+HLOOKUP($B142,CRCC_DataFile_6_2!$F$1:$T$25,17,0)</f>
        <v>0</v>
      </c>
      <c r="AG142" s="81" t="e">
        <f>VLOOKUP($B142,QualitativeNotes!H:I,2,FALSE)</f>
        <v>#N/A</v>
      </c>
      <c r="AH142" s="8" t="s">
        <v>683</v>
      </c>
      <c r="AI142" s="8" t="s">
        <v>690</v>
      </c>
      <c r="AJ142" s="8" t="s">
        <v>685</v>
      </c>
      <c r="AK142" s="77" t="s">
        <v>130</v>
      </c>
      <c r="AL142" s="5" t="s">
        <v>706</v>
      </c>
      <c r="AM142" s="78">
        <f>+HLOOKUP($B142,CRCC_DataFile_6_2!$F$1:$T$25,23,0)</f>
        <v>0</v>
      </c>
      <c r="AN142" s="81" t="e">
        <f>VLOOKUP($B142,QualitativeNotes!N:O,2,FALSE)</f>
        <v>#N/A</v>
      </c>
      <c r="AO142" s="8" t="s">
        <v>683</v>
      </c>
      <c r="AP142" s="8" t="s">
        <v>691</v>
      </c>
      <c r="AQ142" s="8" t="s">
        <v>685</v>
      </c>
      <c r="AR142" s="77" t="s">
        <v>130</v>
      </c>
      <c r="AS142" s="5" t="s">
        <v>706</v>
      </c>
      <c r="AT142" s="78">
        <f>+HLOOKUP($B142,CRCC_DataFile_6_2!$F$1:$T$25,23,0)</f>
        <v>0</v>
      </c>
      <c r="AU142" s="81" t="e">
        <f>VLOOKUP($B142,QualitativeNotes!U:V,2,FALSE)</f>
        <v>#N/A</v>
      </c>
    </row>
    <row r="143" spans="1:47" ht="30" x14ac:dyDescent="0.25">
      <c r="A143" s="89" t="str">
        <f t="shared" si="2"/>
        <v xml:space="preserve"> </v>
      </c>
      <c r="B143" s="90" t="s">
        <v>265</v>
      </c>
      <c r="C143" s="91" t="s">
        <v>238</v>
      </c>
      <c r="D143" s="91" t="s">
        <v>266</v>
      </c>
      <c r="E143" s="91" t="s">
        <v>131</v>
      </c>
      <c r="F143" s="8" t="s">
        <v>683</v>
      </c>
      <c r="G143" s="8" t="s">
        <v>684</v>
      </c>
      <c r="H143" s="8" t="s">
        <v>685</v>
      </c>
      <c r="I143" s="77" t="s">
        <v>130</v>
      </c>
      <c r="J143" s="5" t="s">
        <v>707</v>
      </c>
      <c r="K143" s="78"/>
      <c r="L143" s="81" t="str">
        <f>VLOOKUP(B143,QualitativeNotes!B:C,2,FALSE)</f>
        <v>N/A</v>
      </c>
      <c r="M143" s="8" t="s">
        <v>683</v>
      </c>
      <c r="N143" s="8" t="s">
        <v>687</v>
      </c>
      <c r="O143" s="8" t="s">
        <v>685</v>
      </c>
      <c r="P143" s="77" t="s">
        <v>130</v>
      </c>
      <c r="Q143" s="5" t="s">
        <v>707</v>
      </c>
      <c r="R143" s="78">
        <f>+HLOOKUP($B143,CRCC_DataFile_6_2!$F$1:$T$25,6,0)</f>
        <v>0</v>
      </c>
      <c r="S143" s="81" t="str">
        <f>VLOOKUP($B143,QualitativeNotes!B:C,2,FALSE)</f>
        <v>N/A</v>
      </c>
      <c r="T143" s="8" t="s">
        <v>683</v>
      </c>
      <c r="U143" s="8" t="s">
        <v>688</v>
      </c>
      <c r="V143" s="8" t="s">
        <v>685</v>
      </c>
      <c r="W143" s="77" t="s">
        <v>130</v>
      </c>
      <c r="X143" s="5" t="s">
        <v>707</v>
      </c>
      <c r="Y143" s="78">
        <f>+HLOOKUP($B143,CRCC_DataFile_6_2!$F$1:$T$25,12,0)</f>
        <v>0</v>
      </c>
      <c r="Z143" s="81" t="str">
        <f>VLOOKUP($B143,QualitativeNotes!B:C,2,FALSE)</f>
        <v>N/A</v>
      </c>
      <c r="AA143" s="8" t="s">
        <v>683</v>
      </c>
      <c r="AB143" s="8" t="s">
        <v>689</v>
      </c>
      <c r="AC143" s="8" t="s">
        <v>685</v>
      </c>
      <c r="AD143" s="77" t="s">
        <v>130</v>
      </c>
      <c r="AE143" s="5" t="s">
        <v>707</v>
      </c>
      <c r="AF143" s="78">
        <f>+HLOOKUP($B143,CRCC_DataFile_6_2!$F$1:$T$25,18,0)</f>
        <v>0</v>
      </c>
      <c r="AG143" s="81" t="e">
        <f>VLOOKUP($B143,QualitativeNotes!H:I,2,FALSE)</f>
        <v>#N/A</v>
      </c>
      <c r="AH143" s="8" t="s">
        <v>683</v>
      </c>
      <c r="AI143" s="8" t="s">
        <v>690</v>
      </c>
      <c r="AJ143" s="8" t="s">
        <v>685</v>
      </c>
      <c r="AK143" s="77" t="s">
        <v>130</v>
      </c>
      <c r="AL143" s="5" t="s">
        <v>707</v>
      </c>
      <c r="AM143" s="78">
        <f>+HLOOKUP($B143,CRCC_DataFile_6_2!$F$1:$T$25,24,0)</f>
        <v>0</v>
      </c>
      <c r="AN143" s="81" t="e">
        <f>VLOOKUP($B143,QualitativeNotes!N:O,2,FALSE)</f>
        <v>#N/A</v>
      </c>
      <c r="AO143" s="8" t="s">
        <v>683</v>
      </c>
      <c r="AP143" s="8" t="s">
        <v>691</v>
      </c>
      <c r="AQ143" s="8" t="s">
        <v>685</v>
      </c>
      <c r="AR143" s="77" t="s">
        <v>130</v>
      </c>
      <c r="AS143" s="5" t="s">
        <v>707</v>
      </c>
      <c r="AT143" s="78">
        <f>+HLOOKUP($B143,CRCC_DataFile_6_2!$F$1:$T$25,24,0)</f>
        <v>0</v>
      </c>
      <c r="AU143" s="81" t="e">
        <f>VLOOKUP($B143,QualitativeNotes!U:V,2,FALSE)</f>
        <v>#N/A</v>
      </c>
    </row>
    <row r="144" spans="1:47" ht="30" x14ac:dyDescent="0.25">
      <c r="A144" s="89" t="str">
        <f t="shared" si="2"/>
        <v xml:space="preserve"> </v>
      </c>
      <c r="B144" s="90" t="s">
        <v>265</v>
      </c>
      <c r="C144" s="91" t="s">
        <v>238</v>
      </c>
      <c r="D144" s="91" t="s">
        <v>266</v>
      </c>
      <c r="E144" s="91" t="s">
        <v>131</v>
      </c>
      <c r="F144" s="8" t="s">
        <v>683</v>
      </c>
      <c r="G144" s="8" t="s">
        <v>684</v>
      </c>
      <c r="H144" s="8" t="s">
        <v>685</v>
      </c>
      <c r="I144" s="77" t="s">
        <v>130</v>
      </c>
      <c r="J144" s="5" t="s">
        <v>708</v>
      </c>
      <c r="K144" s="78"/>
      <c r="L144" s="81" t="str">
        <f>VLOOKUP(B144,QualitativeNotes!B:C,2,FALSE)</f>
        <v>N/A</v>
      </c>
      <c r="M144" s="8" t="s">
        <v>683</v>
      </c>
      <c r="N144" s="8" t="s">
        <v>687</v>
      </c>
      <c r="O144" s="8" t="s">
        <v>685</v>
      </c>
      <c r="P144" s="77" t="s">
        <v>130</v>
      </c>
      <c r="Q144" s="5" t="s">
        <v>708</v>
      </c>
      <c r="R144" s="78">
        <f>+HLOOKUP($B144,CRCC_DataFile_6_2!$F$1:$T$25,7,0)</f>
        <v>0</v>
      </c>
      <c r="S144" s="81" t="str">
        <f>VLOOKUP($B144,QualitativeNotes!B:C,2,FALSE)</f>
        <v>N/A</v>
      </c>
      <c r="T144" s="8" t="s">
        <v>683</v>
      </c>
      <c r="U144" s="8" t="s">
        <v>688</v>
      </c>
      <c r="V144" s="8" t="s">
        <v>685</v>
      </c>
      <c r="W144" s="77" t="s">
        <v>130</v>
      </c>
      <c r="X144" s="5" t="s">
        <v>708</v>
      </c>
      <c r="Y144" s="78">
        <f>+HLOOKUP($B144,CRCC_DataFile_6_2!$F$1:$T$25,13,0)</f>
        <v>0</v>
      </c>
      <c r="Z144" s="81" t="str">
        <f>VLOOKUP($B144,QualitativeNotes!B:C,2,FALSE)</f>
        <v>N/A</v>
      </c>
      <c r="AA144" s="8" t="s">
        <v>683</v>
      </c>
      <c r="AB144" s="8" t="s">
        <v>689</v>
      </c>
      <c r="AC144" s="8" t="s">
        <v>685</v>
      </c>
      <c r="AD144" s="77" t="s">
        <v>130</v>
      </c>
      <c r="AE144" s="5" t="s">
        <v>708</v>
      </c>
      <c r="AF144" s="78">
        <f>+HLOOKUP($B144,CRCC_DataFile_6_2!$F$1:$T$25,19,0)</f>
        <v>0</v>
      </c>
      <c r="AG144" s="81" t="e">
        <f>VLOOKUP($B144,QualitativeNotes!H:I,2,FALSE)</f>
        <v>#N/A</v>
      </c>
      <c r="AH144" s="8" t="s">
        <v>683</v>
      </c>
      <c r="AI144" s="8" t="s">
        <v>690</v>
      </c>
      <c r="AJ144" s="8" t="s">
        <v>685</v>
      </c>
      <c r="AK144" s="77" t="s">
        <v>130</v>
      </c>
      <c r="AL144" s="5" t="s">
        <v>708</v>
      </c>
      <c r="AM144" s="78">
        <f>+HLOOKUP($B144,CRCC_DataFile_6_2!$F$1:$T$25,25,0)</f>
        <v>0</v>
      </c>
      <c r="AN144" s="81" t="e">
        <f>VLOOKUP($B144,QualitativeNotes!N:O,2,FALSE)</f>
        <v>#N/A</v>
      </c>
      <c r="AO144" s="8" t="s">
        <v>683</v>
      </c>
      <c r="AP144" s="8" t="s">
        <v>691</v>
      </c>
      <c r="AQ144" s="8" t="s">
        <v>685</v>
      </c>
      <c r="AR144" s="77" t="s">
        <v>130</v>
      </c>
      <c r="AS144" s="5" t="s">
        <v>708</v>
      </c>
      <c r="AT144" s="78">
        <f>+HLOOKUP($B144,CRCC_DataFile_6_2!$F$1:$T$25,25,0)</f>
        <v>0</v>
      </c>
      <c r="AU144" s="81" t="e">
        <f>VLOOKUP($B144,QualitativeNotes!U:V,2,FALSE)</f>
        <v>#N/A</v>
      </c>
    </row>
    <row r="145" spans="1:47" ht="30" x14ac:dyDescent="0.25">
      <c r="A145" s="89" t="str">
        <f t="shared" si="2"/>
        <v xml:space="preserve"> </v>
      </c>
      <c r="B145" s="90" t="s">
        <v>267</v>
      </c>
      <c r="C145" s="91" t="s">
        <v>238</v>
      </c>
      <c r="D145" s="91" t="s">
        <v>268</v>
      </c>
      <c r="E145" s="91" t="s">
        <v>131</v>
      </c>
      <c r="F145" s="8" t="s">
        <v>683</v>
      </c>
      <c r="G145" s="8" t="s">
        <v>684</v>
      </c>
      <c r="H145" s="8" t="s">
        <v>685</v>
      </c>
      <c r="I145" s="77" t="s">
        <v>130</v>
      </c>
      <c r="J145" s="5" t="s">
        <v>703</v>
      </c>
      <c r="K145" s="78"/>
      <c r="L145" s="81" t="str">
        <f>VLOOKUP(B145,QualitativeNotes!B:C,2,FALSE)</f>
        <v>N/A</v>
      </c>
      <c r="M145" s="8" t="s">
        <v>683</v>
      </c>
      <c r="N145" s="8" t="s">
        <v>687</v>
      </c>
      <c r="O145" s="8" t="s">
        <v>685</v>
      </c>
      <c r="P145" s="77" t="s">
        <v>130</v>
      </c>
      <c r="Q145" s="5" t="s">
        <v>703</v>
      </c>
      <c r="R145" s="78">
        <f>+HLOOKUP($B145,CRCC_DataFile_6_2!$F$1:$T$25,2,0)</f>
        <v>0</v>
      </c>
      <c r="S145" s="81" t="str">
        <f>VLOOKUP($B145,QualitativeNotes!B:C,2,FALSE)</f>
        <v>N/A</v>
      </c>
      <c r="T145" s="8" t="s">
        <v>683</v>
      </c>
      <c r="U145" s="8" t="s">
        <v>688</v>
      </c>
      <c r="V145" s="8" t="s">
        <v>685</v>
      </c>
      <c r="W145" s="77" t="s">
        <v>130</v>
      </c>
      <c r="X145" s="5" t="s">
        <v>703</v>
      </c>
      <c r="Y145" s="78">
        <f>+HLOOKUP($B145,CRCC_DataFile_6_2!$F$1:$T$25,8,0)</f>
        <v>0</v>
      </c>
      <c r="Z145" s="81" t="str">
        <f>VLOOKUP($B145,QualitativeNotes!B:C,2,FALSE)</f>
        <v>N/A</v>
      </c>
      <c r="AA145" s="8" t="s">
        <v>683</v>
      </c>
      <c r="AB145" s="8" t="s">
        <v>689</v>
      </c>
      <c r="AC145" s="8" t="s">
        <v>685</v>
      </c>
      <c r="AD145" s="77" t="s">
        <v>130</v>
      </c>
      <c r="AE145" s="5" t="s">
        <v>703</v>
      </c>
      <c r="AF145" s="78">
        <f>+HLOOKUP($B145,CRCC_DataFile_6_2!$F$1:$T$25,14,0)</f>
        <v>0</v>
      </c>
      <c r="AG145" s="81" t="e">
        <f>VLOOKUP($B145,QualitativeNotes!H:I,2,FALSE)</f>
        <v>#N/A</v>
      </c>
      <c r="AH145" s="8" t="s">
        <v>683</v>
      </c>
      <c r="AI145" s="8" t="s">
        <v>690</v>
      </c>
      <c r="AJ145" s="8" t="s">
        <v>685</v>
      </c>
      <c r="AK145" s="77" t="s">
        <v>130</v>
      </c>
      <c r="AL145" s="5" t="s">
        <v>703</v>
      </c>
      <c r="AM145" s="78">
        <f>+HLOOKUP($B145,CRCC_DataFile_6_2!$F$1:$T$25,20,0)</f>
        <v>0</v>
      </c>
      <c r="AN145" s="81" t="e">
        <f>VLOOKUP($B145,QualitativeNotes!N:O,2,FALSE)</f>
        <v>#N/A</v>
      </c>
      <c r="AO145" s="8" t="s">
        <v>683</v>
      </c>
      <c r="AP145" s="8" t="s">
        <v>691</v>
      </c>
      <c r="AQ145" s="8" t="s">
        <v>685</v>
      </c>
      <c r="AR145" s="77" t="s">
        <v>130</v>
      </c>
      <c r="AS145" s="5" t="s">
        <v>703</v>
      </c>
      <c r="AT145" s="78">
        <f>+HLOOKUP($B145,CRCC_DataFile_6_2!$F$1:$T$25,20,0)</f>
        <v>0</v>
      </c>
      <c r="AU145" s="81" t="e">
        <f>VLOOKUP($B145,QualitativeNotes!U:V,2,FALSE)</f>
        <v>#N/A</v>
      </c>
    </row>
    <row r="146" spans="1:47" ht="30" x14ac:dyDescent="0.25">
      <c r="A146" s="89" t="str">
        <f t="shared" si="2"/>
        <v xml:space="preserve"> </v>
      </c>
      <c r="B146" s="90" t="s">
        <v>267</v>
      </c>
      <c r="C146" s="91" t="s">
        <v>238</v>
      </c>
      <c r="D146" s="91" t="s">
        <v>268</v>
      </c>
      <c r="E146" s="91" t="s">
        <v>131</v>
      </c>
      <c r="F146" s="8" t="s">
        <v>683</v>
      </c>
      <c r="G146" s="8" t="s">
        <v>684</v>
      </c>
      <c r="H146" s="8" t="s">
        <v>685</v>
      </c>
      <c r="I146" s="77" t="s">
        <v>130</v>
      </c>
      <c r="J146" s="5" t="s">
        <v>704</v>
      </c>
      <c r="K146" s="78"/>
      <c r="L146" s="81" t="str">
        <f>VLOOKUP(B146,QualitativeNotes!B:C,2,FALSE)</f>
        <v>N/A</v>
      </c>
      <c r="M146" s="8" t="s">
        <v>683</v>
      </c>
      <c r="N146" s="8" t="s">
        <v>687</v>
      </c>
      <c r="O146" s="8" t="s">
        <v>685</v>
      </c>
      <c r="P146" s="77" t="s">
        <v>130</v>
      </c>
      <c r="Q146" s="5" t="s">
        <v>704</v>
      </c>
      <c r="R146" s="78">
        <f>+HLOOKUP($B146,CRCC_DataFile_6_2!$F$1:$T$25,3,0)</f>
        <v>0</v>
      </c>
      <c r="S146" s="81" t="str">
        <f>VLOOKUP($B146,QualitativeNotes!B:C,2,FALSE)</f>
        <v>N/A</v>
      </c>
      <c r="T146" s="8" t="s">
        <v>683</v>
      </c>
      <c r="U146" s="8" t="s">
        <v>688</v>
      </c>
      <c r="V146" s="8" t="s">
        <v>685</v>
      </c>
      <c r="W146" s="77" t="s">
        <v>130</v>
      </c>
      <c r="X146" s="5" t="s">
        <v>704</v>
      </c>
      <c r="Y146" s="78">
        <f>+HLOOKUP($B146,CRCC_DataFile_6_2!$F$1:$T$25,9,0)</f>
        <v>0</v>
      </c>
      <c r="Z146" s="81" t="str">
        <f>VLOOKUP($B146,QualitativeNotes!B:C,2,FALSE)</f>
        <v>N/A</v>
      </c>
      <c r="AA146" s="8" t="s">
        <v>683</v>
      </c>
      <c r="AB146" s="8" t="s">
        <v>689</v>
      </c>
      <c r="AC146" s="8" t="s">
        <v>685</v>
      </c>
      <c r="AD146" s="77" t="s">
        <v>130</v>
      </c>
      <c r="AE146" s="5" t="s">
        <v>704</v>
      </c>
      <c r="AF146" s="78">
        <f>+HLOOKUP($B146,CRCC_DataFile_6_2!$F$1:$T$25,15,0)</f>
        <v>0</v>
      </c>
      <c r="AG146" s="81" t="e">
        <f>VLOOKUP($B146,QualitativeNotes!H:I,2,FALSE)</f>
        <v>#N/A</v>
      </c>
      <c r="AH146" s="8" t="s">
        <v>683</v>
      </c>
      <c r="AI146" s="8" t="s">
        <v>690</v>
      </c>
      <c r="AJ146" s="8" t="s">
        <v>685</v>
      </c>
      <c r="AK146" s="77" t="s">
        <v>130</v>
      </c>
      <c r="AL146" s="5" t="s">
        <v>704</v>
      </c>
      <c r="AM146" s="78">
        <f>+HLOOKUP($B146,CRCC_DataFile_6_2!$F$1:$T$25,21,0)</f>
        <v>0</v>
      </c>
      <c r="AN146" s="81" t="e">
        <f>VLOOKUP($B146,QualitativeNotes!N:O,2,FALSE)</f>
        <v>#N/A</v>
      </c>
      <c r="AO146" s="8" t="s">
        <v>683</v>
      </c>
      <c r="AP146" s="8" t="s">
        <v>691</v>
      </c>
      <c r="AQ146" s="8" t="s">
        <v>685</v>
      </c>
      <c r="AR146" s="77" t="s">
        <v>130</v>
      </c>
      <c r="AS146" s="5" t="s">
        <v>704</v>
      </c>
      <c r="AT146" s="78">
        <f>+HLOOKUP($B146,CRCC_DataFile_6_2!$F$1:$T$25,21,0)</f>
        <v>0</v>
      </c>
      <c r="AU146" s="81" t="e">
        <f>VLOOKUP($B146,QualitativeNotes!U:V,2,FALSE)</f>
        <v>#N/A</v>
      </c>
    </row>
    <row r="147" spans="1:47" ht="30" x14ac:dyDescent="0.25">
      <c r="A147" s="89" t="str">
        <f t="shared" si="2"/>
        <v xml:space="preserve"> </v>
      </c>
      <c r="B147" s="90" t="s">
        <v>267</v>
      </c>
      <c r="C147" s="91" t="s">
        <v>238</v>
      </c>
      <c r="D147" s="91" t="s">
        <v>268</v>
      </c>
      <c r="E147" s="91" t="s">
        <v>131</v>
      </c>
      <c r="F147" s="8" t="s">
        <v>683</v>
      </c>
      <c r="G147" s="8" t="s">
        <v>684</v>
      </c>
      <c r="H147" s="8" t="s">
        <v>685</v>
      </c>
      <c r="I147" s="77" t="s">
        <v>130</v>
      </c>
      <c r="J147" s="5" t="s">
        <v>705</v>
      </c>
      <c r="K147" s="78"/>
      <c r="L147" s="81" t="str">
        <f>VLOOKUP(B147,QualitativeNotes!B:C,2,FALSE)</f>
        <v>N/A</v>
      </c>
      <c r="M147" s="8" t="s">
        <v>683</v>
      </c>
      <c r="N147" s="8" t="s">
        <v>687</v>
      </c>
      <c r="O147" s="8" t="s">
        <v>685</v>
      </c>
      <c r="P147" s="77" t="s">
        <v>130</v>
      </c>
      <c r="Q147" s="5" t="s">
        <v>705</v>
      </c>
      <c r="R147" s="78">
        <f>+HLOOKUP($B147,CRCC_DataFile_6_2!$F$1:$T$25,4,0)</f>
        <v>0</v>
      </c>
      <c r="S147" s="81" t="str">
        <f>VLOOKUP($B147,QualitativeNotes!B:C,2,FALSE)</f>
        <v>N/A</v>
      </c>
      <c r="T147" s="8" t="s">
        <v>683</v>
      </c>
      <c r="U147" s="8" t="s">
        <v>688</v>
      </c>
      <c r="V147" s="8" t="s">
        <v>685</v>
      </c>
      <c r="W147" s="77" t="s">
        <v>130</v>
      </c>
      <c r="X147" s="5" t="s">
        <v>705</v>
      </c>
      <c r="Y147" s="78">
        <f>+HLOOKUP($B147,CRCC_DataFile_6_2!$F$1:$T$25,10,0)</f>
        <v>0</v>
      </c>
      <c r="Z147" s="81" t="str">
        <f>VLOOKUP($B147,QualitativeNotes!B:C,2,FALSE)</f>
        <v>N/A</v>
      </c>
      <c r="AA147" s="8" t="s">
        <v>683</v>
      </c>
      <c r="AB147" s="8" t="s">
        <v>689</v>
      </c>
      <c r="AC147" s="8" t="s">
        <v>685</v>
      </c>
      <c r="AD147" s="77" t="s">
        <v>130</v>
      </c>
      <c r="AE147" s="5" t="s">
        <v>705</v>
      </c>
      <c r="AF147" s="78">
        <f>+HLOOKUP($B147,CRCC_DataFile_6_2!$F$1:$T$25,16,0)</f>
        <v>0</v>
      </c>
      <c r="AG147" s="81" t="e">
        <f>VLOOKUP($B147,QualitativeNotes!H:I,2,FALSE)</f>
        <v>#N/A</v>
      </c>
      <c r="AH147" s="8" t="s">
        <v>683</v>
      </c>
      <c r="AI147" s="8" t="s">
        <v>690</v>
      </c>
      <c r="AJ147" s="8" t="s">
        <v>685</v>
      </c>
      <c r="AK147" s="77" t="s">
        <v>130</v>
      </c>
      <c r="AL147" s="5" t="s">
        <v>705</v>
      </c>
      <c r="AM147" s="78">
        <f>+HLOOKUP($B147,CRCC_DataFile_6_2!$F$1:$T$25,22,0)</f>
        <v>0</v>
      </c>
      <c r="AN147" s="81" t="e">
        <f>VLOOKUP($B147,QualitativeNotes!N:O,2,FALSE)</f>
        <v>#N/A</v>
      </c>
      <c r="AO147" s="8" t="s">
        <v>683</v>
      </c>
      <c r="AP147" s="8" t="s">
        <v>691</v>
      </c>
      <c r="AQ147" s="8" t="s">
        <v>685</v>
      </c>
      <c r="AR147" s="77" t="s">
        <v>130</v>
      </c>
      <c r="AS147" s="5" t="s">
        <v>705</v>
      </c>
      <c r="AT147" s="78">
        <f>+HLOOKUP($B147,CRCC_DataFile_6_2!$F$1:$T$25,22,0)</f>
        <v>0</v>
      </c>
      <c r="AU147" s="81" t="e">
        <f>VLOOKUP($B147,QualitativeNotes!U:V,2,FALSE)</f>
        <v>#N/A</v>
      </c>
    </row>
    <row r="148" spans="1:47" ht="30" x14ac:dyDescent="0.25">
      <c r="A148" s="89" t="str">
        <f t="shared" si="2"/>
        <v xml:space="preserve"> </v>
      </c>
      <c r="B148" s="90" t="s">
        <v>267</v>
      </c>
      <c r="C148" s="91" t="s">
        <v>238</v>
      </c>
      <c r="D148" s="91" t="s">
        <v>268</v>
      </c>
      <c r="E148" s="91" t="s">
        <v>131</v>
      </c>
      <c r="F148" s="8" t="s">
        <v>683</v>
      </c>
      <c r="G148" s="8" t="s">
        <v>684</v>
      </c>
      <c r="H148" s="8" t="s">
        <v>685</v>
      </c>
      <c r="I148" s="77" t="s">
        <v>130</v>
      </c>
      <c r="J148" s="5" t="s">
        <v>706</v>
      </c>
      <c r="K148" s="78"/>
      <c r="L148" s="81" t="str">
        <f>VLOOKUP(B148,QualitativeNotes!B:C,2,FALSE)</f>
        <v>N/A</v>
      </c>
      <c r="M148" s="8" t="s">
        <v>683</v>
      </c>
      <c r="N148" s="8" t="s">
        <v>687</v>
      </c>
      <c r="O148" s="8" t="s">
        <v>685</v>
      </c>
      <c r="P148" s="77" t="s">
        <v>130</v>
      </c>
      <c r="Q148" s="5" t="s">
        <v>706</v>
      </c>
      <c r="R148" s="78">
        <f>+HLOOKUP($B148,CRCC_DataFile_6_2!$F$1:$T$25,5,0)</f>
        <v>0</v>
      </c>
      <c r="S148" s="81" t="str">
        <f>VLOOKUP($B148,QualitativeNotes!B:C,2,FALSE)</f>
        <v>N/A</v>
      </c>
      <c r="T148" s="8" t="s">
        <v>683</v>
      </c>
      <c r="U148" s="8" t="s">
        <v>688</v>
      </c>
      <c r="V148" s="8" t="s">
        <v>685</v>
      </c>
      <c r="W148" s="77" t="s">
        <v>130</v>
      </c>
      <c r="X148" s="5" t="s">
        <v>706</v>
      </c>
      <c r="Y148" s="78">
        <f>+HLOOKUP($B148,CRCC_DataFile_6_2!$F$1:$T$25,11,0)</f>
        <v>0</v>
      </c>
      <c r="Z148" s="81" t="str">
        <f>VLOOKUP($B148,QualitativeNotes!B:C,2,FALSE)</f>
        <v>N/A</v>
      </c>
      <c r="AA148" s="8" t="s">
        <v>683</v>
      </c>
      <c r="AB148" s="8" t="s">
        <v>689</v>
      </c>
      <c r="AC148" s="8" t="s">
        <v>685</v>
      </c>
      <c r="AD148" s="77" t="s">
        <v>130</v>
      </c>
      <c r="AE148" s="5" t="s">
        <v>706</v>
      </c>
      <c r="AF148" s="78">
        <f>+HLOOKUP($B148,CRCC_DataFile_6_2!$F$1:$T$25,17,0)</f>
        <v>0</v>
      </c>
      <c r="AG148" s="81" t="e">
        <f>VLOOKUP($B148,QualitativeNotes!H:I,2,FALSE)</f>
        <v>#N/A</v>
      </c>
      <c r="AH148" s="8" t="s">
        <v>683</v>
      </c>
      <c r="AI148" s="8" t="s">
        <v>690</v>
      </c>
      <c r="AJ148" s="8" t="s">
        <v>685</v>
      </c>
      <c r="AK148" s="77" t="s">
        <v>130</v>
      </c>
      <c r="AL148" s="5" t="s">
        <v>706</v>
      </c>
      <c r="AM148" s="78">
        <f>+HLOOKUP($B148,CRCC_DataFile_6_2!$F$1:$T$25,23,0)</f>
        <v>0</v>
      </c>
      <c r="AN148" s="81" t="e">
        <f>VLOOKUP($B148,QualitativeNotes!N:O,2,FALSE)</f>
        <v>#N/A</v>
      </c>
      <c r="AO148" s="8" t="s">
        <v>683</v>
      </c>
      <c r="AP148" s="8" t="s">
        <v>691</v>
      </c>
      <c r="AQ148" s="8" t="s">
        <v>685</v>
      </c>
      <c r="AR148" s="77" t="s">
        <v>130</v>
      </c>
      <c r="AS148" s="5" t="s">
        <v>706</v>
      </c>
      <c r="AT148" s="78">
        <f>+HLOOKUP($B148,CRCC_DataFile_6_2!$F$1:$T$25,23,0)</f>
        <v>0</v>
      </c>
      <c r="AU148" s="81" t="e">
        <f>VLOOKUP($B148,QualitativeNotes!U:V,2,FALSE)</f>
        <v>#N/A</v>
      </c>
    </row>
    <row r="149" spans="1:47" ht="30" x14ac:dyDescent="0.25">
      <c r="A149" s="89" t="str">
        <f t="shared" si="2"/>
        <v xml:space="preserve"> </v>
      </c>
      <c r="B149" s="90" t="s">
        <v>267</v>
      </c>
      <c r="C149" s="91" t="s">
        <v>238</v>
      </c>
      <c r="D149" s="91" t="s">
        <v>268</v>
      </c>
      <c r="E149" s="91" t="s">
        <v>131</v>
      </c>
      <c r="F149" s="8" t="s">
        <v>683</v>
      </c>
      <c r="G149" s="8" t="s">
        <v>684</v>
      </c>
      <c r="H149" s="8" t="s">
        <v>685</v>
      </c>
      <c r="I149" s="77" t="s">
        <v>130</v>
      </c>
      <c r="J149" s="5" t="s">
        <v>707</v>
      </c>
      <c r="K149" s="78"/>
      <c r="L149" s="81" t="str">
        <f>VLOOKUP(B149,QualitativeNotes!B:C,2,FALSE)</f>
        <v>N/A</v>
      </c>
      <c r="M149" s="8" t="s">
        <v>683</v>
      </c>
      <c r="N149" s="8" t="s">
        <v>687</v>
      </c>
      <c r="O149" s="8" t="s">
        <v>685</v>
      </c>
      <c r="P149" s="77" t="s">
        <v>130</v>
      </c>
      <c r="Q149" s="5" t="s">
        <v>707</v>
      </c>
      <c r="R149" s="78">
        <f>+HLOOKUP($B149,CRCC_DataFile_6_2!$F$1:$T$25,6,0)</f>
        <v>0</v>
      </c>
      <c r="S149" s="81" t="str">
        <f>VLOOKUP($B149,QualitativeNotes!B:C,2,FALSE)</f>
        <v>N/A</v>
      </c>
      <c r="T149" s="8" t="s">
        <v>683</v>
      </c>
      <c r="U149" s="8" t="s">
        <v>688</v>
      </c>
      <c r="V149" s="8" t="s">
        <v>685</v>
      </c>
      <c r="W149" s="77" t="s">
        <v>130</v>
      </c>
      <c r="X149" s="5" t="s">
        <v>707</v>
      </c>
      <c r="Y149" s="78">
        <f>+HLOOKUP($B149,CRCC_DataFile_6_2!$F$1:$T$25,12,0)</f>
        <v>0</v>
      </c>
      <c r="Z149" s="81" t="str">
        <f>VLOOKUP($B149,QualitativeNotes!B:C,2,FALSE)</f>
        <v>N/A</v>
      </c>
      <c r="AA149" s="8" t="s">
        <v>683</v>
      </c>
      <c r="AB149" s="8" t="s">
        <v>689</v>
      </c>
      <c r="AC149" s="8" t="s">
        <v>685</v>
      </c>
      <c r="AD149" s="77" t="s">
        <v>130</v>
      </c>
      <c r="AE149" s="5" t="s">
        <v>707</v>
      </c>
      <c r="AF149" s="78">
        <f>+HLOOKUP($B149,CRCC_DataFile_6_2!$F$1:$T$25,18,0)</f>
        <v>0</v>
      </c>
      <c r="AG149" s="81" t="e">
        <f>VLOOKUP($B149,QualitativeNotes!H:I,2,FALSE)</f>
        <v>#N/A</v>
      </c>
      <c r="AH149" s="8" t="s">
        <v>683</v>
      </c>
      <c r="AI149" s="8" t="s">
        <v>690</v>
      </c>
      <c r="AJ149" s="8" t="s">
        <v>685</v>
      </c>
      <c r="AK149" s="77" t="s">
        <v>130</v>
      </c>
      <c r="AL149" s="5" t="s">
        <v>707</v>
      </c>
      <c r="AM149" s="78">
        <f>+HLOOKUP($B149,CRCC_DataFile_6_2!$F$1:$T$25,24,0)</f>
        <v>0</v>
      </c>
      <c r="AN149" s="81" t="e">
        <f>VLOOKUP($B149,QualitativeNotes!N:O,2,FALSE)</f>
        <v>#N/A</v>
      </c>
      <c r="AO149" s="8" t="s">
        <v>683</v>
      </c>
      <c r="AP149" s="8" t="s">
        <v>691</v>
      </c>
      <c r="AQ149" s="8" t="s">
        <v>685</v>
      </c>
      <c r="AR149" s="77" t="s">
        <v>130</v>
      </c>
      <c r="AS149" s="5" t="s">
        <v>707</v>
      </c>
      <c r="AT149" s="78">
        <f>+HLOOKUP($B149,CRCC_DataFile_6_2!$F$1:$T$25,24,0)</f>
        <v>0</v>
      </c>
      <c r="AU149" s="81" t="e">
        <f>VLOOKUP($B149,QualitativeNotes!U:V,2,FALSE)</f>
        <v>#N/A</v>
      </c>
    </row>
    <row r="150" spans="1:47" ht="30" x14ac:dyDescent="0.25">
      <c r="A150" s="89" t="str">
        <f t="shared" si="2"/>
        <v xml:space="preserve"> </v>
      </c>
      <c r="B150" s="90" t="s">
        <v>267</v>
      </c>
      <c r="C150" s="91" t="s">
        <v>238</v>
      </c>
      <c r="D150" s="91" t="s">
        <v>268</v>
      </c>
      <c r="E150" s="91" t="s">
        <v>131</v>
      </c>
      <c r="F150" s="8" t="s">
        <v>683</v>
      </c>
      <c r="G150" s="8" t="s">
        <v>684</v>
      </c>
      <c r="H150" s="8" t="s">
        <v>685</v>
      </c>
      <c r="I150" s="77" t="s">
        <v>130</v>
      </c>
      <c r="J150" s="5" t="s">
        <v>708</v>
      </c>
      <c r="K150" s="78"/>
      <c r="L150" s="81" t="str">
        <f>VLOOKUP(B150,QualitativeNotes!B:C,2,FALSE)</f>
        <v>N/A</v>
      </c>
      <c r="M150" s="8" t="s">
        <v>683</v>
      </c>
      <c r="N150" s="8" t="s">
        <v>687</v>
      </c>
      <c r="O150" s="8" t="s">
        <v>685</v>
      </c>
      <c r="P150" s="77" t="s">
        <v>130</v>
      </c>
      <c r="Q150" s="5" t="s">
        <v>708</v>
      </c>
      <c r="R150" s="78">
        <f>+HLOOKUP($B150,CRCC_DataFile_6_2!$F$1:$T$25,7,0)</f>
        <v>0</v>
      </c>
      <c r="S150" s="81" t="str">
        <f>VLOOKUP($B150,QualitativeNotes!B:C,2,FALSE)</f>
        <v>N/A</v>
      </c>
      <c r="T150" s="8" t="s">
        <v>683</v>
      </c>
      <c r="U150" s="8" t="s">
        <v>688</v>
      </c>
      <c r="V150" s="8" t="s">
        <v>685</v>
      </c>
      <c r="W150" s="77" t="s">
        <v>130</v>
      </c>
      <c r="X150" s="5" t="s">
        <v>708</v>
      </c>
      <c r="Y150" s="78">
        <f>+HLOOKUP($B150,CRCC_DataFile_6_2!$F$1:$T$25,13,0)</f>
        <v>0</v>
      </c>
      <c r="Z150" s="81" t="str">
        <f>VLOOKUP($B150,QualitativeNotes!B:C,2,FALSE)</f>
        <v>N/A</v>
      </c>
      <c r="AA150" s="8" t="s">
        <v>683</v>
      </c>
      <c r="AB150" s="8" t="s">
        <v>689</v>
      </c>
      <c r="AC150" s="8" t="s">
        <v>685</v>
      </c>
      <c r="AD150" s="77" t="s">
        <v>130</v>
      </c>
      <c r="AE150" s="5" t="s">
        <v>708</v>
      </c>
      <c r="AF150" s="78">
        <f>+HLOOKUP($B150,CRCC_DataFile_6_2!$F$1:$T$25,19,0)</f>
        <v>0</v>
      </c>
      <c r="AG150" s="81" t="e">
        <f>VLOOKUP($B150,QualitativeNotes!H:I,2,FALSE)</f>
        <v>#N/A</v>
      </c>
      <c r="AH150" s="8" t="s">
        <v>683</v>
      </c>
      <c r="AI150" s="8" t="s">
        <v>690</v>
      </c>
      <c r="AJ150" s="8" t="s">
        <v>685</v>
      </c>
      <c r="AK150" s="77" t="s">
        <v>130</v>
      </c>
      <c r="AL150" s="5" t="s">
        <v>708</v>
      </c>
      <c r="AM150" s="78">
        <f>+HLOOKUP($B150,CRCC_DataFile_6_2!$F$1:$T$25,25,0)</f>
        <v>0</v>
      </c>
      <c r="AN150" s="81" t="e">
        <f>VLOOKUP($B150,QualitativeNotes!N:O,2,FALSE)</f>
        <v>#N/A</v>
      </c>
      <c r="AO150" s="8" t="s">
        <v>683</v>
      </c>
      <c r="AP150" s="8" t="s">
        <v>691</v>
      </c>
      <c r="AQ150" s="8" t="s">
        <v>685</v>
      </c>
      <c r="AR150" s="77" t="s">
        <v>130</v>
      </c>
      <c r="AS150" s="5" t="s">
        <v>708</v>
      </c>
      <c r="AT150" s="78">
        <f>+HLOOKUP($B150,CRCC_DataFile_6_2!$F$1:$T$25,25,0)</f>
        <v>0</v>
      </c>
      <c r="AU150" s="81" t="e">
        <f>VLOOKUP($B150,QualitativeNotes!U:V,2,FALSE)</f>
        <v>#N/A</v>
      </c>
    </row>
    <row r="151" spans="1:47" ht="45" x14ac:dyDescent="0.25">
      <c r="A151" s="89" t="str">
        <f t="shared" si="2"/>
        <v xml:space="preserve"> </v>
      </c>
      <c r="B151" s="90" t="s">
        <v>269</v>
      </c>
      <c r="C151" s="91" t="s">
        <v>238</v>
      </c>
      <c r="D151" s="91" t="s">
        <v>270</v>
      </c>
      <c r="E151" s="91" t="s">
        <v>131</v>
      </c>
      <c r="F151" s="8" t="s">
        <v>683</v>
      </c>
      <c r="G151" s="8" t="s">
        <v>684</v>
      </c>
      <c r="H151" s="8" t="s">
        <v>685</v>
      </c>
      <c r="I151" s="77" t="s">
        <v>130</v>
      </c>
      <c r="J151" s="5" t="s">
        <v>703</v>
      </c>
      <c r="K151" s="78"/>
      <c r="L151" s="81" t="str">
        <f>VLOOKUP(B151,QualitativeNotes!B:C,2,FALSE)</f>
        <v>N/A</v>
      </c>
      <c r="M151" s="8" t="s">
        <v>683</v>
      </c>
      <c r="N151" s="8" t="s">
        <v>687</v>
      </c>
      <c r="O151" s="8" t="s">
        <v>685</v>
      </c>
      <c r="P151" s="77" t="s">
        <v>130</v>
      </c>
      <c r="Q151" s="5" t="s">
        <v>703</v>
      </c>
      <c r="R151" s="78">
        <f>+HLOOKUP($B151,CRCC_DataFile_6_2!$F$1:$T$25,2,0)</f>
        <v>3350074466435</v>
      </c>
      <c r="S151" s="81" t="str">
        <f>VLOOKUP($B151,QualitativeNotes!B:C,2,FALSE)</f>
        <v>N/A</v>
      </c>
      <c r="T151" s="8" t="s">
        <v>683</v>
      </c>
      <c r="U151" s="8" t="s">
        <v>688</v>
      </c>
      <c r="V151" s="8" t="s">
        <v>685</v>
      </c>
      <c r="W151" s="77" t="s">
        <v>130</v>
      </c>
      <c r="X151" s="5" t="s">
        <v>703</v>
      </c>
      <c r="Y151" s="78">
        <f>+HLOOKUP($B151,CRCC_DataFile_6_2!$F$1:$T$25,8,0)</f>
        <v>4912050837120</v>
      </c>
      <c r="Z151" s="81" t="str">
        <f>VLOOKUP($B151,QualitativeNotes!B:C,2,FALSE)</f>
        <v>N/A</v>
      </c>
      <c r="AA151" s="8" t="s">
        <v>683</v>
      </c>
      <c r="AB151" s="8" t="s">
        <v>689</v>
      </c>
      <c r="AC151" s="8" t="s">
        <v>685</v>
      </c>
      <c r="AD151" s="77" t="s">
        <v>130</v>
      </c>
      <c r="AE151" s="5" t="s">
        <v>703</v>
      </c>
      <c r="AF151" s="78">
        <f>+HLOOKUP($B151,CRCC_DataFile_6_2!$F$1:$T$25,14,0)</f>
        <v>36886994337</v>
      </c>
      <c r="AG151" s="81" t="e">
        <f>VLOOKUP($B151,QualitativeNotes!H:I,2,FALSE)</f>
        <v>#N/A</v>
      </c>
      <c r="AH151" s="8" t="s">
        <v>683</v>
      </c>
      <c r="AI151" s="8" t="s">
        <v>690</v>
      </c>
      <c r="AJ151" s="8" t="s">
        <v>685</v>
      </c>
      <c r="AK151" s="77" t="s">
        <v>130</v>
      </c>
      <c r="AL151" s="5" t="s">
        <v>703</v>
      </c>
      <c r="AM151" s="78">
        <f>+HLOOKUP($B151,CRCC_DataFile_6_2!$F$1:$T$25,20,0)</f>
        <v>616949696851</v>
      </c>
      <c r="AN151" s="81" t="e">
        <f>VLOOKUP($B151,QualitativeNotes!N:O,2,FALSE)</f>
        <v>#N/A</v>
      </c>
      <c r="AO151" s="8" t="s">
        <v>683</v>
      </c>
      <c r="AP151" s="8" t="s">
        <v>691</v>
      </c>
      <c r="AQ151" s="8" t="s">
        <v>685</v>
      </c>
      <c r="AR151" s="77" t="s">
        <v>130</v>
      </c>
      <c r="AS151" s="5" t="s">
        <v>703</v>
      </c>
      <c r="AT151" s="78">
        <f>+HLOOKUP($B151,CRCC_DataFile_6_2!$F$1:$T$25,20,0)</f>
        <v>616949696851</v>
      </c>
      <c r="AU151" s="81" t="e">
        <f>VLOOKUP($B151,QualitativeNotes!U:V,2,FALSE)</f>
        <v>#N/A</v>
      </c>
    </row>
    <row r="152" spans="1:47" ht="45" x14ac:dyDescent="0.25">
      <c r="A152" s="89" t="str">
        <f t="shared" si="2"/>
        <v xml:space="preserve"> </v>
      </c>
      <c r="B152" s="90" t="s">
        <v>269</v>
      </c>
      <c r="C152" s="91" t="s">
        <v>238</v>
      </c>
      <c r="D152" s="91" t="s">
        <v>270</v>
      </c>
      <c r="E152" s="91" t="s">
        <v>131</v>
      </c>
      <c r="F152" s="8" t="s">
        <v>683</v>
      </c>
      <c r="G152" s="8" t="s">
        <v>684</v>
      </c>
      <c r="H152" s="8" t="s">
        <v>685</v>
      </c>
      <c r="I152" s="77" t="s">
        <v>130</v>
      </c>
      <c r="J152" s="5" t="s">
        <v>704</v>
      </c>
      <c r="K152" s="78"/>
      <c r="L152" s="81" t="str">
        <f>VLOOKUP(B152,QualitativeNotes!B:C,2,FALSE)</f>
        <v>N/A</v>
      </c>
      <c r="M152" s="8" t="s">
        <v>683</v>
      </c>
      <c r="N152" s="8" t="s">
        <v>687</v>
      </c>
      <c r="O152" s="8" t="s">
        <v>685</v>
      </c>
      <c r="P152" s="77" t="s">
        <v>130</v>
      </c>
      <c r="Q152" s="5" t="s">
        <v>704</v>
      </c>
      <c r="R152" s="78">
        <f>+HLOOKUP($B152,CRCC_DataFile_6_2!$F$1:$T$25,3,0)</f>
        <v>3212958840261.5</v>
      </c>
      <c r="S152" s="81" t="str">
        <f>VLOOKUP($B152,QualitativeNotes!B:C,2,FALSE)</f>
        <v>N/A</v>
      </c>
      <c r="T152" s="8" t="s">
        <v>683</v>
      </c>
      <c r="U152" s="8" t="s">
        <v>688</v>
      </c>
      <c r="V152" s="8" t="s">
        <v>685</v>
      </c>
      <c r="W152" s="77" t="s">
        <v>130</v>
      </c>
      <c r="X152" s="5" t="s">
        <v>704</v>
      </c>
      <c r="Y152" s="78">
        <f>+HLOOKUP($B152,CRCC_DataFile_6_2!$F$1:$T$25,9,0)</f>
        <v>4710036797815.2998</v>
      </c>
      <c r="Z152" s="81" t="str">
        <f>VLOOKUP($B152,QualitativeNotes!B:C,2,FALSE)</f>
        <v>N/A</v>
      </c>
      <c r="AA152" s="8" t="s">
        <v>683</v>
      </c>
      <c r="AB152" s="8" t="s">
        <v>689</v>
      </c>
      <c r="AC152" s="8" t="s">
        <v>685</v>
      </c>
      <c r="AD152" s="77" t="s">
        <v>130</v>
      </c>
      <c r="AE152" s="5" t="s">
        <v>704</v>
      </c>
      <c r="AF152" s="78">
        <f>+HLOOKUP($B152,CRCC_DataFile_6_2!$F$1:$T$25,15,0)</f>
        <v>34532473613.047203</v>
      </c>
      <c r="AG152" s="81" t="e">
        <f>VLOOKUP($B152,QualitativeNotes!H:I,2,FALSE)</f>
        <v>#N/A</v>
      </c>
      <c r="AH152" s="8" t="s">
        <v>683</v>
      </c>
      <c r="AI152" s="8" t="s">
        <v>690</v>
      </c>
      <c r="AJ152" s="8" t="s">
        <v>685</v>
      </c>
      <c r="AK152" s="77" t="s">
        <v>130</v>
      </c>
      <c r="AL152" s="5" t="s">
        <v>704</v>
      </c>
      <c r="AM152" s="78">
        <f>+HLOOKUP($B152,CRCC_DataFile_6_2!$F$1:$T$25,21,0)</f>
        <v>595277535359.30005</v>
      </c>
      <c r="AN152" s="81" t="e">
        <f>VLOOKUP($B152,QualitativeNotes!N:O,2,FALSE)</f>
        <v>#N/A</v>
      </c>
      <c r="AO152" s="8" t="s">
        <v>683</v>
      </c>
      <c r="AP152" s="8" t="s">
        <v>691</v>
      </c>
      <c r="AQ152" s="8" t="s">
        <v>685</v>
      </c>
      <c r="AR152" s="77" t="s">
        <v>130</v>
      </c>
      <c r="AS152" s="5" t="s">
        <v>704</v>
      </c>
      <c r="AT152" s="78">
        <f>+HLOOKUP($B152,CRCC_DataFile_6_2!$F$1:$T$25,21,0)</f>
        <v>595277535359.30005</v>
      </c>
      <c r="AU152" s="81" t="e">
        <f>VLOOKUP($B152,QualitativeNotes!U:V,2,FALSE)</f>
        <v>#N/A</v>
      </c>
    </row>
    <row r="153" spans="1:47" ht="45" x14ac:dyDescent="0.25">
      <c r="A153" s="89" t="str">
        <f t="shared" si="2"/>
        <v xml:space="preserve"> </v>
      </c>
      <c r="B153" s="90" t="s">
        <v>269</v>
      </c>
      <c r="C153" s="91" t="s">
        <v>238</v>
      </c>
      <c r="D153" s="91" t="s">
        <v>270</v>
      </c>
      <c r="E153" s="91" t="s">
        <v>131</v>
      </c>
      <c r="F153" s="8" t="s">
        <v>683</v>
      </c>
      <c r="G153" s="8" t="s">
        <v>684</v>
      </c>
      <c r="H153" s="8" t="s">
        <v>685</v>
      </c>
      <c r="I153" s="77" t="s">
        <v>130</v>
      </c>
      <c r="J153" s="5" t="s">
        <v>705</v>
      </c>
      <c r="K153" s="78"/>
      <c r="L153" s="81" t="str">
        <f>VLOOKUP(B153,QualitativeNotes!B:C,2,FALSE)</f>
        <v>N/A</v>
      </c>
      <c r="M153" s="8" t="s">
        <v>683</v>
      </c>
      <c r="N153" s="8" t="s">
        <v>687</v>
      </c>
      <c r="O153" s="8" t="s">
        <v>685</v>
      </c>
      <c r="P153" s="77" t="s">
        <v>130</v>
      </c>
      <c r="Q153" s="5" t="s">
        <v>705</v>
      </c>
      <c r="R153" s="78">
        <f>+HLOOKUP($B153,CRCC_DataFile_6_2!$F$1:$T$25,4,0)</f>
        <v>7244995545800</v>
      </c>
      <c r="S153" s="81" t="str">
        <f>VLOOKUP($B153,QualitativeNotes!B:C,2,FALSE)</f>
        <v>N/A</v>
      </c>
      <c r="T153" s="8" t="s">
        <v>683</v>
      </c>
      <c r="U153" s="8" t="s">
        <v>688</v>
      </c>
      <c r="V153" s="8" t="s">
        <v>685</v>
      </c>
      <c r="W153" s="77" t="s">
        <v>130</v>
      </c>
      <c r="X153" s="5" t="s">
        <v>705</v>
      </c>
      <c r="Y153" s="78">
        <f>+HLOOKUP($B153,CRCC_DataFile_6_2!$F$1:$T$25,10,0)</f>
        <v>1757138969989</v>
      </c>
      <c r="Z153" s="81" t="str">
        <f>VLOOKUP($B153,QualitativeNotes!B:C,2,FALSE)</f>
        <v>N/A</v>
      </c>
      <c r="AA153" s="8" t="s">
        <v>683</v>
      </c>
      <c r="AB153" s="8" t="s">
        <v>689</v>
      </c>
      <c r="AC153" s="8" t="s">
        <v>685</v>
      </c>
      <c r="AD153" s="77" t="s">
        <v>130</v>
      </c>
      <c r="AE153" s="5" t="s">
        <v>705</v>
      </c>
      <c r="AF153" s="78">
        <f>+HLOOKUP($B153,CRCC_DataFile_6_2!$F$1:$T$25,16,0)</f>
        <v>557610960485</v>
      </c>
      <c r="AG153" s="81" t="e">
        <f>VLOOKUP($B153,QualitativeNotes!H:I,2,FALSE)</f>
        <v>#N/A</v>
      </c>
      <c r="AH153" s="8" t="s">
        <v>683</v>
      </c>
      <c r="AI153" s="8" t="s">
        <v>690</v>
      </c>
      <c r="AJ153" s="8" t="s">
        <v>685</v>
      </c>
      <c r="AK153" s="77" t="s">
        <v>130</v>
      </c>
      <c r="AL153" s="5" t="s">
        <v>705</v>
      </c>
      <c r="AM153" s="78">
        <f>+HLOOKUP($B153,CRCC_DataFile_6_2!$F$1:$T$25,22,0)</f>
        <v>157419065934</v>
      </c>
      <c r="AN153" s="81" t="e">
        <f>VLOOKUP($B153,QualitativeNotes!N:O,2,FALSE)</f>
        <v>#N/A</v>
      </c>
      <c r="AO153" s="8" t="s">
        <v>683</v>
      </c>
      <c r="AP153" s="8" t="s">
        <v>691</v>
      </c>
      <c r="AQ153" s="8" t="s">
        <v>685</v>
      </c>
      <c r="AR153" s="77" t="s">
        <v>130</v>
      </c>
      <c r="AS153" s="5" t="s">
        <v>705</v>
      </c>
      <c r="AT153" s="78">
        <f>+HLOOKUP($B153,CRCC_DataFile_6_2!$F$1:$T$25,22,0)</f>
        <v>157419065934</v>
      </c>
      <c r="AU153" s="81" t="e">
        <f>VLOOKUP($B153,QualitativeNotes!U:V,2,FALSE)</f>
        <v>#N/A</v>
      </c>
    </row>
    <row r="154" spans="1:47" ht="45" x14ac:dyDescent="0.25">
      <c r="A154" s="89" t="str">
        <f t="shared" si="2"/>
        <v xml:space="preserve"> </v>
      </c>
      <c r="B154" s="90" t="s">
        <v>269</v>
      </c>
      <c r="C154" s="91" t="s">
        <v>238</v>
      </c>
      <c r="D154" s="91" t="s">
        <v>270</v>
      </c>
      <c r="E154" s="91" t="s">
        <v>131</v>
      </c>
      <c r="F154" s="8" t="s">
        <v>683</v>
      </c>
      <c r="G154" s="8" t="s">
        <v>684</v>
      </c>
      <c r="H154" s="8" t="s">
        <v>685</v>
      </c>
      <c r="I154" s="77" t="s">
        <v>130</v>
      </c>
      <c r="J154" s="5" t="s">
        <v>706</v>
      </c>
      <c r="K154" s="78"/>
      <c r="L154" s="81" t="str">
        <f>VLOOKUP(B154,QualitativeNotes!B:C,2,FALSE)</f>
        <v>N/A</v>
      </c>
      <c r="M154" s="8" t="s">
        <v>683</v>
      </c>
      <c r="N154" s="8" t="s">
        <v>687</v>
      </c>
      <c r="O154" s="8" t="s">
        <v>685</v>
      </c>
      <c r="P154" s="77" t="s">
        <v>130</v>
      </c>
      <c r="Q154" s="5" t="s">
        <v>706</v>
      </c>
      <c r="R154" s="78">
        <f>+HLOOKUP($B154,CRCC_DataFile_6_2!$F$1:$T$25,5,0)</f>
        <v>6781136138595.0303</v>
      </c>
      <c r="S154" s="81" t="str">
        <f>VLOOKUP($B154,QualitativeNotes!B:C,2,FALSE)</f>
        <v>N/A</v>
      </c>
      <c r="T154" s="8" t="s">
        <v>683</v>
      </c>
      <c r="U154" s="8" t="s">
        <v>688</v>
      </c>
      <c r="V154" s="8" t="s">
        <v>685</v>
      </c>
      <c r="W154" s="77" t="s">
        <v>130</v>
      </c>
      <c r="X154" s="5" t="s">
        <v>706</v>
      </c>
      <c r="Y154" s="78">
        <f>+HLOOKUP($B154,CRCC_DataFile_6_2!$F$1:$T$25,11,0)</f>
        <v>1634672334923.6499</v>
      </c>
      <c r="Z154" s="81" t="str">
        <f>VLOOKUP($B154,QualitativeNotes!B:C,2,FALSE)</f>
        <v>N/A</v>
      </c>
      <c r="AA154" s="8" t="s">
        <v>683</v>
      </c>
      <c r="AB154" s="8" t="s">
        <v>689</v>
      </c>
      <c r="AC154" s="8" t="s">
        <v>685</v>
      </c>
      <c r="AD154" s="77" t="s">
        <v>130</v>
      </c>
      <c r="AE154" s="5" t="s">
        <v>706</v>
      </c>
      <c r="AF154" s="78">
        <f>+HLOOKUP($B154,CRCC_DataFile_6_2!$F$1:$T$25,17,0)</f>
        <v>532085051010.40198</v>
      </c>
      <c r="AG154" s="81" t="e">
        <f>VLOOKUP($B154,QualitativeNotes!H:I,2,FALSE)</f>
        <v>#N/A</v>
      </c>
      <c r="AH154" s="8" t="s">
        <v>683</v>
      </c>
      <c r="AI154" s="8" t="s">
        <v>690</v>
      </c>
      <c r="AJ154" s="8" t="s">
        <v>685</v>
      </c>
      <c r="AK154" s="77" t="s">
        <v>130</v>
      </c>
      <c r="AL154" s="5" t="s">
        <v>706</v>
      </c>
      <c r="AM154" s="78">
        <f>+HLOOKUP($B154,CRCC_DataFile_6_2!$F$1:$T$25,23,0)</f>
        <v>143251350000</v>
      </c>
      <c r="AN154" s="81" t="e">
        <f>VLOOKUP($B154,QualitativeNotes!N:O,2,FALSE)</f>
        <v>#N/A</v>
      </c>
      <c r="AO154" s="8" t="s">
        <v>683</v>
      </c>
      <c r="AP154" s="8" t="s">
        <v>691</v>
      </c>
      <c r="AQ154" s="8" t="s">
        <v>685</v>
      </c>
      <c r="AR154" s="77" t="s">
        <v>130</v>
      </c>
      <c r="AS154" s="5" t="s">
        <v>706</v>
      </c>
      <c r="AT154" s="78">
        <f>+HLOOKUP($B154,CRCC_DataFile_6_2!$F$1:$T$25,23,0)</f>
        <v>143251350000</v>
      </c>
      <c r="AU154" s="81" t="e">
        <f>VLOOKUP($B154,QualitativeNotes!U:V,2,FALSE)</f>
        <v>#N/A</v>
      </c>
    </row>
    <row r="155" spans="1:47" ht="45" x14ac:dyDescent="0.25">
      <c r="A155" s="89" t="str">
        <f t="shared" si="2"/>
        <v xml:space="preserve"> </v>
      </c>
      <c r="B155" s="90" t="s">
        <v>269</v>
      </c>
      <c r="C155" s="91" t="s">
        <v>238</v>
      </c>
      <c r="D155" s="91" t="s">
        <v>270</v>
      </c>
      <c r="E155" s="91" t="s">
        <v>131</v>
      </c>
      <c r="F155" s="8" t="s">
        <v>683</v>
      </c>
      <c r="G155" s="8" t="s">
        <v>684</v>
      </c>
      <c r="H155" s="8" t="s">
        <v>685</v>
      </c>
      <c r="I155" s="77" t="s">
        <v>130</v>
      </c>
      <c r="J155" s="5" t="s">
        <v>707</v>
      </c>
      <c r="K155" s="78"/>
      <c r="L155" s="81" t="str">
        <f>VLOOKUP(B155,QualitativeNotes!B:C,2,FALSE)</f>
        <v>N/A</v>
      </c>
      <c r="M155" s="8" t="s">
        <v>683</v>
      </c>
      <c r="N155" s="8" t="s">
        <v>687</v>
      </c>
      <c r="O155" s="8" t="s">
        <v>685</v>
      </c>
      <c r="P155" s="77" t="s">
        <v>130</v>
      </c>
      <c r="Q155" s="5" t="s">
        <v>707</v>
      </c>
      <c r="R155" s="78">
        <f>+HLOOKUP($B155,CRCC_DataFile_6_2!$F$1:$T$25,6,0)</f>
        <v>0</v>
      </c>
      <c r="S155" s="81" t="str">
        <f>VLOOKUP($B155,QualitativeNotes!B:C,2,FALSE)</f>
        <v>N/A</v>
      </c>
      <c r="T155" s="8" t="s">
        <v>683</v>
      </c>
      <c r="U155" s="8" t="s">
        <v>688</v>
      </c>
      <c r="V155" s="8" t="s">
        <v>685</v>
      </c>
      <c r="W155" s="77" t="s">
        <v>130</v>
      </c>
      <c r="X155" s="5" t="s">
        <v>707</v>
      </c>
      <c r="Y155" s="78">
        <f>+HLOOKUP($B155,CRCC_DataFile_6_2!$F$1:$T$25,12,0)</f>
        <v>0</v>
      </c>
      <c r="Z155" s="81" t="str">
        <f>VLOOKUP($B155,QualitativeNotes!B:C,2,FALSE)</f>
        <v>N/A</v>
      </c>
      <c r="AA155" s="8" t="s">
        <v>683</v>
      </c>
      <c r="AB155" s="8" t="s">
        <v>689</v>
      </c>
      <c r="AC155" s="8" t="s">
        <v>685</v>
      </c>
      <c r="AD155" s="77" t="s">
        <v>130</v>
      </c>
      <c r="AE155" s="5" t="s">
        <v>707</v>
      </c>
      <c r="AF155" s="78">
        <f>+HLOOKUP($B155,CRCC_DataFile_6_2!$F$1:$T$25,18,0)</f>
        <v>0</v>
      </c>
      <c r="AG155" s="81" t="e">
        <f>VLOOKUP($B155,QualitativeNotes!H:I,2,FALSE)</f>
        <v>#N/A</v>
      </c>
      <c r="AH155" s="8" t="s">
        <v>683</v>
      </c>
      <c r="AI155" s="8" t="s">
        <v>690</v>
      </c>
      <c r="AJ155" s="8" t="s">
        <v>685</v>
      </c>
      <c r="AK155" s="77" t="s">
        <v>130</v>
      </c>
      <c r="AL155" s="5" t="s">
        <v>707</v>
      </c>
      <c r="AM155" s="78">
        <f>+HLOOKUP($B155,CRCC_DataFile_6_2!$F$1:$T$25,24,0)</f>
        <v>0</v>
      </c>
      <c r="AN155" s="81" t="e">
        <f>VLOOKUP($B155,QualitativeNotes!N:O,2,FALSE)</f>
        <v>#N/A</v>
      </c>
      <c r="AO155" s="8" t="s">
        <v>683</v>
      </c>
      <c r="AP155" s="8" t="s">
        <v>691</v>
      </c>
      <c r="AQ155" s="8" t="s">
        <v>685</v>
      </c>
      <c r="AR155" s="77" t="s">
        <v>130</v>
      </c>
      <c r="AS155" s="5" t="s">
        <v>707</v>
      </c>
      <c r="AT155" s="78">
        <f>+HLOOKUP($B155,CRCC_DataFile_6_2!$F$1:$T$25,24,0)</f>
        <v>0</v>
      </c>
      <c r="AU155" s="81" t="e">
        <f>VLOOKUP($B155,QualitativeNotes!U:V,2,FALSE)</f>
        <v>#N/A</v>
      </c>
    </row>
    <row r="156" spans="1:47" ht="45" x14ac:dyDescent="0.25">
      <c r="A156" s="89" t="str">
        <f t="shared" si="2"/>
        <v xml:space="preserve"> </v>
      </c>
      <c r="B156" s="90" t="s">
        <v>269</v>
      </c>
      <c r="C156" s="91" t="s">
        <v>238</v>
      </c>
      <c r="D156" s="91" t="s">
        <v>270</v>
      </c>
      <c r="E156" s="91" t="s">
        <v>131</v>
      </c>
      <c r="F156" s="8" t="s">
        <v>683</v>
      </c>
      <c r="G156" s="8" t="s">
        <v>684</v>
      </c>
      <c r="H156" s="8" t="s">
        <v>685</v>
      </c>
      <c r="I156" s="77" t="s">
        <v>130</v>
      </c>
      <c r="J156" s="5" t="s">
        <v>708</v>
      </c>
      <c r="K156" s="78"/>
      <c r="L156" s="81" t="str">
        <f>VLOOKUP(B156,QualitativeNotes!B:C,2,FALSE)</f>
        <v>N/A</v>
      </c>
      <c r="M156" s="8" t="s">
        <v>683</v>
      </c>
      <c r="N156" s="8" t="s">
        <v>687</v>
      </c>
      <c r="O156" s="8" t="s">
        <v>685</v>
      </c>
      <c r="P156" s="77" t="s">
        <v>130</v>
      </c>
      <c r="Q156" s="5" t="s">
        <v>708</v>
      </c>
      <c r="R156" s="78">
        <f>+HLOOKUP($B156,CRCC_DataFile_6_2!$F$1:$T$25,7,0)</f>
        <v>0</v>
      </c>
      <c r="S156" s="81" t="str">
        <f>VLOOKUP($B156,QualitativeNotes!B:C,2,FALSE)</f>
        <v>N/A</v>
      </c>
      <c r="T156" s="8" t="s">
        <v>683</v>
      </c>
      <c r="U156" s="8" t="s">
        <v>688</v>
      </c>
      <c r="V156" s="8" t="s">
        <v>685</v>
      </c>
      <c r="W156" s="77" t="s">
        <v>130</v>
      </c>
      <c r="X156" s="5" t="s">
        <v>708</v>
      </c>
      <c r="Y156" s="78">
        <f>+HLOOKUP($B156,CRCC_DataFile_6_2!$F$1:$T$25,13,0)</f>
        <v>0</v>
      </c>
      <c r="Z156" s="81" t="str">
        <f>VLOOKUP($B156,QualitativeNotes!B:C,2,FALSE)</f>
        <v>N/A</v>
      </c>
      <c r="AA156" s="8" t="s">
        <v>683</v>
      </c>
      <c r="AB156" s="8" t="s">
        <v>689</v>
      </c>
      <c r="AC156" s="8" t="s">
        <v>685</v>
      </c>
      <c r="AD156" s="77" t="s">
        <v>130</v>
      </c>
      <c r="AE156" s="5" t="s">
        <v>708</v>
      </c>
      <c r="AF156" s="78">
        <f>+HLOOKUP($B156,CRCC_DataFile_6_2!$F$1:$T$25,19,0)</f>
        <v>0</v>
      </c>
      <c r="AG156" s="81" t="e">
        <f>VLOOKUP($B156,QualitativeNotes!H:I,2,FALSE)</f>
        <v>#N/A</v>
      </c>
      <c r="AH156" s="8" t="s">
        <v>683</v>
      </c>
      <c r="AI156" s="8" t="s">
        <v>690</v>
      </c>
      <c r="AJ156" s="8" t="s">
        <v>685</v>
      </c>
      <c r="AK156" s="77" t="s">
        <v>130</v>
      </c>
      <c r="AL156" s="5" t="s">
        <v>708</v>
      </c>
      <c r="AM156" s="78">
        <f>+HLOOKUP($B156,CRCC_DataFile_6_2!$F$1:$T$25,25,0)</f>
        <v>0</v>
      </c>
      <c r="AN156" s="81" t="e">
        <f>VLOOKUP($B156,QualitativeNotes!N:O,2,FALSE)</f>
        <v>#N/A</v>
      </c>
      <c r="AO156" s="8" t="s">
        <v>683</v>
      </c>
      <c r="AP156" s="8" t="s">
        <v>691</v>
      </c>
      <c r="AQ156" s="8" t="s">
        <v>685</v>
      </c>
      <c r="AR156" s="77" t="s">
        <v>130</v>
      </c>
      <c r="AS156" s="5" t="s">
        <v>708</v>
      </c>
      <c r="AT156" s="78">
        <f>+HLOOKUP($B156,CRCC_DataFile_6_2!$F$1:$T$25,25,0)</f>
        <v>0</v>
      </c>
      <c r="AU156" s="81" t="e">
        <f>VLOOKUP($B156,QualitativeNotes!U:V,2,FALSE)</f>
        <v>#N/A</v>
      </c>
    </row>
    <row r="157" spans="1:47" ht="60" x14ac:dyDescent="0.25">
      <c r="A157" s="89" t="str">
        <f t="shared" si="2"/>
        <v xml:space="preserve"> </v>
      </c>
      <c r="B157" s="90" t="s">
        <v>273</v>
      </c>
      <c r="C157" s="91" t="s">
        <v>272</v>
      </c>
      <c r="D157" s="91" t="s">
        <v>274</v>
      </c>
      <c r="E157" s="91" t="s">
        <v>71</v>
      </c>
      <c r="F157" s="8" t="s">
        <v>683</v>
      </c>
      <c r="G157" s="8" t="s">
        <v>684</v>
      </c>
      <c r="H157" s="8" t="s">
        <v>685</v>
      </c>
      <c r="I157" s="77" t="s">
        <v>130</v>
      </c>
      <c r="J157" s="5"/>
      <c r="K157" s="78">
        <f>+HLOOKUP(B157,CRCC_AggregateDataFile!$E$1:$DV$7,7,0)</f>
        <v>0</v>
      </c>
      <c r="L157" s="81" t="str">
        <f>VLOOKUP(B157,QualitativeNotes!B:C,2,FALSE)</f>
        <v>N/A</v>
      </c>
      <c r="M157" s="8" t="s">
        <v>683</v>
      </c>
      <c r="N157" s="8" t="s">
        <v>687</v>
      </c>
      <c r="O157" s="8" t="s">
        <v>685</v>
      </c>
      <c r="P157" s="77" t="s">
        <v>130</v>
      </c>
      <c r="Q157" s="5"/>
      <c r="R157" s="78" t="str">
        <f>+HLOOKUP($B157,CRCC_AggregateDataFile!$E$1:$DV$7,2,0)</f>
        <v>article 2.5.1.4 Circular Única CRCC
https://www.camaraderiesgo.com/regulacion/regulacion-camara/</v>
      </c>
      <c r="S157" s="81" t="str">
        <f>VLOOKUP($B157,QualitativeNotes!B:C,2,FALSE)</f>
        <v>N/A</v>
      </c>
      <c r="T157" s="8" t="s">
        <v>683</v>
      </c>
      <c r="U157" s="8" t="s">
        <v>688</v>
      </c>
      <c r="V157" s="8" t="s">
        <v>685</v>
      </c>
      <c r="W157" s="77" t="s">
        <v>130</v>
      </c>
      <c r="X157" s="5"/>
      <c r="Y157" s="78" t="str">
        <f>+HLOOKUP($B157,CRCC_AggregateDataFile!$E$1:$DV$7,3,0)</f>
        <v>article 3.5.3.1. Circular Única CRCC
https://www.camaraderiesgo.com/regulacion/regulacion-camara/</v>
      </c>
      <c r="Z157" s="81" t="str">
        <f>VLOOKUP($B157,QualitativeNotes!B:C,2,FALSE)</f>
        <v>N/A</v>
      </c>
      <c r="AA157" s="8" t="s">
        <v>683</v>
      </c>
      <c r="AB157" s="8" t="s">
        <v>689</v>
      </c>
      <c r="AC157" s="8" t="s">
        <v>685</v>
      </c>
      <c r="AD157" s="77" t="s">
        <v>130</v>
      </c>
      <c r="AE157" s="5"/>
      <c r="AF157" s="78" t="str">
        <f>+HLOOKUP($B157,CRCC_AggregateDataFile!$E$1:$DV$7,4,0)</f>
        <v xml:space="preserve">article 4.5.3.1. Circular Única CRCC
https://www.camaraderiesgo.com/regulacion/regulacion-camara/
</v>
      </c>
      <c r="AG157" s="81" t="e">
        <f>VLOOKUP($B157,QualitativeNotes!H:I,2,FALSE)</f>
        <v>#N/A</v>
      </c>
      <c r="AH157" s="8" t="s">
        <v>683</v>
      </c>
      <c r="AI157" s="8" t="s">
        <v>690</v>
      </c>
      <c r="AJ157" s="8" t="s">
        <v>685</v>
      </c>
      <c r="AK157" s="77" t="s">
        <v>130</v>
      </c>
      <c r="AL157" s="5"/>
      <c r="AM157" s="78" t="str">
        <f>+HLOOKUP($B157,CRCC_AggregateDataFile!$E$1:$DV$7,5,0)</f>
        <v>article 5.5.2.5. Circular Única CRCC
https://www.camaraderiesgo.com/regulacion/regulacion-camara/</v>
      </c>
      <c r="AN157" s="81" t="e">
        <f>VLOOKUP($B157,QualitativeNotes!N:O,2,FALSE)</f>
        <v>#N/A</v>
      </c>
      <c r="AO157" s="8" t="s">
        <v>683</v>
      </c>
      <c r="AP157" s="8" t="s">
        <v>691</v>
      </c>
      <c r="AQ157" s="8" t="s">
        <v>685</v>
      </c>
      <c r="AR157" s="77" t="s">
        <v>130</v>
      </c>
      <c r="AS157" s="5"/>
      <c r="AT157" s="78" t="str">
        <f>+HLOOKUP($B157,CRCC_AggregateDataFile!$E$1:$DV$7,6,0)</f>
        <v>article 6.6.1.4. Circular Única CRCC
https://www.camaraderiesgo.com/regulacion/regulacion-camara/</v>
      </c>
      <c r="AU157" s="81" t="e">
        <f>VLOOKUP($B157,QualitativeNotes!U:V,2,FALSE)</f>
        <v>#N/A</v>
      </c>
    </row>
    <row r="158" spans="1:47" ht="75" x14ac:dyDescent="0.25">
      <c r="A158" s="89" t="str">
        <f t="shared" si="2"/>
        <v xml:space="preserve"> </v>
      </c>
      <c r="B158" s="90" t="s">
        <v>276</v>
      </c>
      <c r="C158" s="91" t="s">
        <v>275</v>
      </c>
      <c r="D158" s="91" t="s">
        <v>277</v>
      </c>
      <c r="E158" s="91" t="s">
        <v>71</v>
      </c>
      <c r="F158" s="8" t="s">
        <v>683</v>
      </c>
      <c r="G158" s="8" t="s">
        <v>684</v>
      </c>
      <c r="H158" s="8" t="s">
        <v>685</v>
      </c>
      <c r="I158" s="77" t="s">
        <v>130</v>
      </c>
      <c r="J158" s="5"/>
      <c r="K158" s="78">
        <f>+HLOOKUP(B158,CRCC_AggregateDataFile!$E$1:$DV$7,7,0)</f>
        <v>0</v>
      </c>
      <c r="L158" s="81" t="str">
        <f>VLOOKUP(B158,QualitativeNotes!B:C,2,FALSE)</f>
        <v>N/A</v>
      </c>
      <c r="M158" s="8" t="s">
        <v>683</v>
      </c>
      <c r="N158" s="8" t="s">
        <v>687</v>
      </c>
      <c r="O158" s="8" t="s">
        <v>685</v>
      </c>
      <c r="P158" s="77" t="s">
        <v>130</v>
      </c>
      <c r="Q158" s="5"/>
      <c r="R158" s="78" t="str">
        <f>+HLOOKUP($B158,CRCC_AggregateDataFile!$E$1:$DV$7,2,0)</f>
        <v>SPAN</v>
      </c>
      <c r="S158" s="81" t="str">
        <f>VLOOKUP($B158,QualitativeNotes!B:C,2,FALSE)</f>
        <v>N/A</v>
      </c>
      <c r="T158" s="8" t="s">
        <v>683</v>
      </c>
      <c r="U158" s="8" t="s">
        <v>688</v>
      </c>
      <c r="V158" s="8" t="s">
        <v>685</v>
      </c>
      <c r="W158" s="77" t="s">
        <v>130</v>
      </c>
      <c r="X158" s="5"/>
      <c r="Y158" s="78" t="str">
        <f>+HLOOKUP($B158,CRCC_AggregateDataFile!$E$1:$DV$7,3,0)</f>
        <v>SPAN</v>
      </c>
      <c r="Z158" s="81" t="str">
        <f>VLOOKUP($B158,QualitativeNotes!B:C,2,FALSE)</f>
        <v>N/A</v>
      </c>
      <c r="AA158" s="8" t="s">
        <v>683</v>
      </c>
      <c r="AB158" s="8" t="s">
        <v>689</v>
      </c>
      <c r="AC158" s="8" t="s">
        <v>685</v>
      </c>
      <c r="AD158" s="77" t="s">
        <v>130</v>
      </c>
      <c r="AE158" s="5"/>
      <c r="AF158" s="78" t="str">
        <f>+HLOOKUP($B158,CRCC_AggregateDataFile!$E$1:$DV$7,4,0)</f>
        <v>SPAN</v>
      </c>
      <c r="AG158" s="81" t="e">
        <f>VLOOKUP($B158,QualitativeNotes!H:I,2,FALSE)</f>
        <v>#N/A</v>
      </c>
      <c r="AH158" s="8" t="s">
        <v>683</v>
      </c>
      <c r="AI158" s="8" t="s">
        <v>690</v>
      </c>
      <c r="AJ158" s="8" t="s">
        <v>685</v>
      </c>
      <c r="AK158" s="77" t="s">
        <v>130</v>
      </c>
      <c r="AL158" s="5"/>
      <c r="AM158" s="78" t="str">
        <f>+HLOOKUP($B158,CRCC_AggregateDataFile!$E$1:$DV$7,5,0)</f>
        <v>Expected Shortfall VaR 
and Historical VaR</v>
      </c>
      <c r="AN158" s="81" t="e">
        <f>VLOOKUP($B158,QualitativeNotes!N:O,2,FALSE)</f>
        <v>#N/A</v>
      </c>
      <c r="AO158" s="8" t="s">
        <v>683</v>
      </c>
      <c r="AP158" s="8" t="s">
        <v>691</v>
      </c>
      <c r="AQ158" s="8" t="s">
        <v>685</v>
      </c>
      <c r="AR158" s="77" t="s">
        <v>130</v>
      </c>
      <c r="AS158" s="5"/>
      <c r="AT158" s="78" t="str">
        <f>+HLOOKUP($B158,CRCC_AggregateDataFile!$E$1:$DV$7,6,0)</f>
        <v>SPAN</v>
      </c>
      <c r="AU158" s="81" t="e">
        <f>VLOOKUP($B158,QualitativeNotes!U:V,2,FALSE)</f>
        <v>#N/A</v>
      </c>
    </row>
    <row r="159" spans="1:47" ht="75" x14ac:dyDescent="0.25">
      <c r="A159" s="89" t="str">
        <f t="shared" si="2"/>
        <v xml:space="preserve"> </v>
      </c>
      <c r="B159" s="90" t="s">
        <v>278</v>
      </c>
      <c r="C159" s="91" t="s">
        <v>275</v>
      </c>
      <c r="D159" s="91" t="s">
        <v>279</v>
      </c>
      <c r="E159" s="91" t="s">
        <v>280</v>
      </c>
      <c r="F159" s="8" t="s">
        <v>683</v>
      </c>
      <c r="G159" s="8" t="s">
        <v>684</v>
      </c>
      <c r="H159" s="8" t="s">
        <v>685</v>
      </c>
      <c r="I159" s="77" t="s">
        <v>130</v>
      </c>
      <c r="J159" s="5"/>
      <c r="K159" s="78">
        <f>+HLOOKUP(B159,CRCC_AggregateDataFile!$E$1:$DV$7,7,0)</f>
        <v>0</v>
      </c>
      <c r="L159" s="81" t="str">
        <f>VLOOKUP(B159,QualitativeNotes!B:C,2,FALSE)</f>
        <v>N/A</v>
      </c>
      <c r="M159" s="8" t="s">
        <v>683</v>
      </c>
      <c r="N159" s="8" t="s">
        <v>687</v>
      </c>
      <c r="O159" s="8" t="s">
        <v>685</v>
      </c>
      <c r="P159" s="77" t="s">
        <v>130</v>
      </c>
      <c r="Q159" s="5"/>
      <c r="R159" s="78">
        <f>+HLOOKUP($B159,CRCC_AggregateDataFile!$E$1:$DV$7,2,0)</f>
        <v>0</v>
      </c>
      <c r="S159" s="81" t="str">
        <f>VLOOKUP($B159,QualitativeNotes!B:C,2,FALSE)</f>
        <v>N/A</v>
      </c>
      <c r="T159" s="8" t="s">
        <v>683</v>
      </c>
      <c r="U159" s="8" t="s">
        <v>688</v>
      </c>
      <c r="V159" s="8" t="s">
        <v>685</v>
      </c>
      <c r="W159" s="77" t="s">
        <v>130</v>
      </c>
      <c r="X159" s="5"/>
      <c r="Y159" s="78">
        <f>+HLOOKUP($B159,CRCC_AggregateDataFile!$E$1:$DV$7,3,0)</f>
        <v>0</v>
      </c>
      <c r="Z159" s="81" t="str">
        <f>VLOOKUP($B159,QualitativeNotes!B:C,2,FALSE)</f>
        <v>N/A</v>
      </c>
      <c r="AA159" s="8" t="s">
        <v>683</v>
      </c>
      <c r="AB159" s="8" t="s">
        <v>689</v>
      </c>
      <c r="AC159" s="8" t="s">
        <v>685</v>
      </c>
      <c r="AD159" s="77" t="s">
        <v>130</v>
      </c>
      <c r="AE159" s="5"/>
      <c r="AF159" s="78">
        <f>+HLOOKUP($B159,CRCC_AggregateDataFile!$E$1:$DV$7,4,0)</f>
        <v>0</v>
      </c>
      <c r="AG159" s="81" t="e">
        <f>VLOOKUP($B159,QualitativeNotes!H:I,2,FALSE)</f>
        <v>#N/A</v>
      </c>
      <c r="AH159" s="8" t="s">
        <v>683</v>
      </c>
      <c r="AI159" s="8" t="s">
        <v>690</v>
      </c>
      <c r="AJ159" s="8" t="s">
        <v>685</v>
      </c>
      <c r="AK159" s="77" t="s">
        <v>130</v>
      </c>
      <c r="AL159" s="5"/>
      <c r="AM159" s="78">
        <f>+HLOOKUP($B159,CRCC_AggregateDataFile!$E$1:$DV$7,5,0)</f>
        <v>0</v>
      </c>
      <c r="AN159" s="81" t="e">
        <f>VLOOKUP($B159,QualitativeNotes!N:O,2,FALSE)</f>
        <v>#N/A</v>
      </c>
      <c r="AO159" s="8" t="s">
        <v>683</v>
      </c>
      <c r="AP159" s="8" t="s">
        <v>691</v>
      </c>
      <c r="AQ159" s="8" t="s">
        <v>685</v>
      </c>
      <c r="AR159" s="77" t="s">
        <v>130</v>
      </c>
      <c r="AS159" s="5"/>
      <c r="AT159" s="78">
        <f>+HLOOKUP($B159,CRCC_AggregateDataFile!$E$1:$DV$7,6,0)</f>
        <v>0</v>
      </c>
      <c r="AU159" s="81" t="e">
        <f>VLOOKUP($B159,QualitativeNotes!U:V,2,FALSE)</f>
        <v>#N/A</v>
      </c>
    </row>
    <row r="160" spans="1:47" ht="75" x14ac:dyDescent="0.25">
      <c r="A160" s="89" t="str">
        <f t="shared" si="2"/>
        <v xml:space="preserve"> </v>
      </c>
      <c r="B160" s="90" t="s">
        <v>281</v>
      </c>
      <c r="C160" s="91" t="s">
        <v>275</v>
      </c>
      <c r="D160" s="91" t="s">
        <v>282</v>
      </c>
      <c r="E160" s="91" t="s">
        <v>71</v>
      </c>
      <c r="F160" s="8" t="s">
        <v>683</v>
      </c>
      <c r="G160" s="8" t="s">
        <v>684</v>
      </c>
      <c r="H160" s="8" t="s">
        <v>685</v>
      </c>
      <c r="I160" s="77" t="s">
        <v>130</v>
      </c>
      <c r="J160" s="5"/>
      <c r="K160" s="78">
        <f>+HLOOKUP(B160,CRCC_AggregateDataFile!$E$1:$DV$7,7,0)</f>
        <v>0</v>
      </c>
      <c r="L160" s="81" t="str">
        <f>VLOOKUP(B160,QualitativeNotes!B:C,2,FALSE)</f>
        <v>N/A</v>
      </c>
      <c r="M160" s="8" t="s">
        <v>683</v>
      </c>
      <c r="N160" s="8" t="s">
        <v>687</v>
      </c>
      <c r="O160" s="8" t="s">
        <v>685</v>
      </c>
      <c r="P160" s="77" t="s">
        <v>130</v>
      </c>
      <c r="Q160" s="5"/>
      <c r="R160" s="78" t="str">
        <f>+HLOOKUP($B160,CRCC_AggregateDataFile!$E$1:$DV$7,2,0)</f>
        <v>MEFFCOM2</v>
      </c>
      <c r="S160" s="81" t="str">
        <f>VLOOKUP($B160,QualitativeNotes!B:C,2,FALSE)</f>
        <v>N/A</v>
      </c>
      <c r="T160" s="8" t="s">
        <v>683</v>
      </c>
      <c r="U160" s="8" t="s">
        <v>688</v>
      </c>
      <c r="V160" s="8" t="s">
        <v>685</v>
      </c>
      <c r="W160" s="77" t="s">
        <v>130</v>
      </c>
      <c r="X160" s="5"/>
      <c r="Y160" s="78" t="str">
        <f>+HLOOKUP($B160,CRCC_AggregateDataFile!$E$1:$DV$7,3,0)</f>
        <v>MEFFCOM2</v>
      </c>
      <c r="Z160" s="81" t="str">
        <f>VLOOKUP($B160,QualitativeNotes!B:C,2,FALSE)</f>
        <v>N/A</v>
      </c>
      <c r="AA160" s="8" t="s">
        <v>683</v>
      </c>
      <c r="AB160" s="8" t="s">
        <v>689</v>
      </c>
      <c r="AC160" s="8" t="s">
        <v>685</v>
      </c>
      <c r="AD160" s="77" t="s">
        <v>130</v>
      </c>
      <c r="AE160" s="5"/>
      <c r="AF160" s="78" t="str">
        <f>+HLOOKUP($B160,CRCC_AggregateDataFile!$E$1:$DV$7,4,0)</f>
        <v>MEFFCOM2</v>
      </c>
      <c r="AG160" s="81" t="e">
        <f>VLOOKUP($B160,QualitativeNotes!H:I,2,FALSE)</f>
        <v>#N/A</v>
      </c>
      <c r="AH160" s="8" t="s">
        <v>683</v>
      </c>
      <c r="AI160" s="8" t="s">
        <v>690</v>
      </c>
      <c r="AJ160" s="8" t="s">
        <v>685</v>
      </c>
      <c r="AK160" s="77" t="s">
        <v>130</v>
      </c>
      <c r="AL160" s="5"/>
      <c r="AM160" s="78" t="str">
        <f>+HLOOKUP($B160,CRCC_AggregateDataFile!$E$1:$DV$7,5,0)</f>
        <v>Expected Shortfall VaR 
and Historical VaR</v>
      </c>
      <c r="AN160" s="81" t="e">
        <f>VLOOKUP($B160,QualitativeNotes!N:O,2,FALSE)</f>
        <v>#N/A</v>
      </c>
      <c r="AO160" s="8" t="s">
        <v>683</v>
      </c>
      <c r="AP160" s="8" t="s">
        <v>691</v>
      </c>
      <c r="AQ160" s="8" t="s">
        <v>685</v>
      </c>
      <c r="AR160" s="77" t="s">
        <v>130</v>
      </c>
      <c r="AS160" s="5"/>
      <c r="AT160" s="78" t="str">
        <f>+HLOOKUP($B160,CRCC_AggregateDataFile!$E$1:$DV$7,6,0)</f>
        <v>MEFFCOM2</v>
      </c>
      <c r="AU160" s="81" t="e">
        <f>VLOOKUP($B160,QualitativeNotes!U:V,2,FALSE)</f>
        <v>#N/A</v>
      </c>
    </row>
    <row r="161" spans="1:47" ht="75" x14ac:dyDescent="0.25">
      <c r="A161" s="89" t="str">
        <f t="shared" si="2"/>
        <v xml:space="preserve"> </v>
      </c>
      <c r="B161" s="90" t="s">
        <v>283</v>
      </c>
      <c r="C161" s="91" t="s">
        <v>275</v>
      </c>
      <c r="D161" s="91" t="s">
        <v>284</v>
      </c>
      <c r="E161" s="91" t="s">
        <v>280</v>
      </c>
      <c r="F161" s="8" t="s">
        <v>683</v>
      </c>
      <c r="G161" s="8" t="s">
        <v>684</v>
      </c>
      <c r="H161" s="8" t="s">
        <v>685</v>
      </c>
      <c r="I161" s="77" t="s">
        <v>130</v>
      </c>
      <c r="J161" s="5"/>
      <c r="K161" s="78">
        <f>+HLOOKUP(B161,CRCC_AggregateDataFile!$E$1:$DV$7,7,0)</f>
        <v>0</v>
      </c>
      <c r="L161" s="81" t="str">
        <f>VLOOKUP(B161,QualitativeNotes!B:C,2,FALSE)</f>
        <v>N/A</v>
      </c>
      <c r="M161" s="8" t="s">
        <v>683</v>
      </c>
      <c r="N161" s="8" t="s">
        <v>687</v>
      </c>
      <c r="O161" s="8" t="s">
        <v>685</v>
      </c>
      <c r="P161" s="77" t="s">
        <v>130</v>
      </c>
      <c r="Q161" s="5"/>
      <c r="R161" s="78">
        <f>+HLOOKUP($B161,CRCC_AggregateDataFile!$E$1:$DV$7,2,0)</f>
        <v>0</v>
      </c>
      <c r="S161" s="81" t="str">
        <f>VLOOKUP($B161,QualitativeNotes!B:C,2,FALSE)</f>
        <v>N/A</v>
      </c>
      <c r="T161" s="8" t="s">
        <v>683</v>
      </c>
      <c r="U161" s="8" t="s">
        <v>688</v>
      </c>
      <c r="V161" s="8" t="s">
        <v>685</v>
      </c>
      <c r="W161" s="77" t="s">
        <v>130</v>
      </c>
      <c r="X161" s="5"/>
      <c r="Y161" s="78">
        <f>+HLOOKUP($B161,CRCC_AggregateDataFile!$E$1:$DV$7,3,0)</f>
        <v>0</v>
      </c>
      <c r="Z161" s="81" t="str">
        <f>VLOOKUP($B161,QualitativeNotes!B:C,2,FALSE)</f>
        <v>N/A</v>
      </c>
      <c r="AA161" s="8" t="s">
        <v>683</v>
      </c>
      <c r="AB161" s="8" t="s">
        <v>689</v>
      </c>
      <c r="AC161" s="8" t="s">
        <v>685</v>
      </c>
      <c r="AD161" s="77" t="s">
        <v>130</v>
      </c>
      <c r="AE161" s="5"/>
      <c r="AF161" s="78">
        <f>+HLOOKUP($B161,CRCC_AggregateDataFile!$E$1:$DV$7,4,0)</f>
        <v>0</v>
      </c>
      <c r="AG161" s="81" t="e">
        <f>VLOOKUP($B161,QualitativeNotes!H:I,2,FALSE)</f>
        <v>#N/A</v>
      </c>
      <c r="AH161" s="8" t="s">
        <v>683</v>
      </c>
      <c r="AI161" s="8" t="s">
        <v>690</v>
      </c>
      <c r="AJ161" s="8" t="s">
        <v>685</v>
      </c>
      <c r="AK161" s="77" t="s">
        <v>130</v>
      </c>
      <c r="AL161" s="5"/>
      <c r="AM161" s="78">
        <f>+HLOOKUP($B161,CRCC_AggregateDataFile!$E$1:$DV$7,5,0)</f>
        <v>0</v>
      </c>
      <c r="AN161" s="81" t="e">
        <f>VLOOKUP($B161,QualitativeNotes!N:O,2,FALSE)</f>
        <v>#N/A</v>
      </c>
      <c r="AO161" s="8" t="s">
        <v>683</v>
      </c>
      <c r="AP161" s="8" t="s">
        <v>691</v>
      </c>
      <c r="AQ161" s="8" t="s">
        <v>685</v>
      </c>
      <c r="AR161" s="77" t="s">
        <v>130</v>
      </c>
      <c r="AS161" s="5"/>
      <c r="AT161" s="78">
        <f>+HLOOKUP($B161,CRCC_AggregateDataFile!$E$1:$DV$7,6,0)</f>
        <v>0</v>
      </c>
      <c r="AU161" s="81" t="e">
        <f>VLOOKUP($B161,QualitativeNotes!U:V,2,FALSE)</f>
        <v>#N/A</v>
      </c>
    </row>
    <row r="162" spans="1:47" ht="75" x14ac:dyDescent="0.25">
      <c r="A162" s="89" t="str">
        <f t="shared" si="2"/>
        <v xml:space="preserve"> </v>
      </c>
      <c r="B162" s="90" t="s">
        <v>285</v>
      </c>
      <c r="C162" s="91" t="s">
        <v>275</v>
      </c>
      <c r="D162" s="91" t="s">
        <v>286</v>
      </c>
      <c r="E162" s="91" t="s">
        <v>225</v>
      </c>
      <c r="F162" s="8" t="s">
        <v>683</v>
      </c>
      <c r="G162" s="8" t="s">
        <v>684</v>
      </c>
      <c r="H162" s="8" t="s">
        <v>685</v>
      </c>
      <c r="I162" s="77" t="s">
        <v>130</v>
      </c>
      <c r="J162" s="5"/>
      <c r="K162" s="78">
        <f>+HLOOKUP(B162,CRCC_AggregateDataFile!$E$1:$DV$7,7,0)</f>
        <v>0</v>
      </c>
      <c r="L162" s="81" t="str">
        <f>VLOOKUP(B162,QualitativeNotes!B:C,2,FALSE)</f>
        <v>N/A</v>
      </c>
      <c r="M162" s="8" t="s">
        <v>683</v>
      </c>
      <c r="N162" s="8" t="s">
        <v>687</v>
      </c>
      <c r="O162" s="8" t="s">
        <v>685</v>
      </c>
      <c r="P162" s="77" t="s">
        <v>130</v>
      </c>
      <c r="Q162" s="5"/>
      <c r="R162" s="78" t="str">
        <f>+HLOOKUP($B162,CRCC_AggregateDataFile!$E$1:$DV$7,2,0)</f>
        <v>99,5%</v>
      </c>
      <c r="S162" s="81" t="str">
        <f>VLOOKUP($B162,QualitativeNotes!B:C,2,FALSE)</f>
        <v>N/A</v>
      </c>
      <c r="T162" s="8" t="s">
        <v>683</v>
      </c>
      <c r="U162" s="8" t="s">
        <v>688</v>
      </c>
      <c r="V162" s="8" t="s">
        <v>685</v>
      </c>
      <c r="W162" s="77" t="s">
        <v>130</v>
      </c>
      <c r="X162" s="5"/>
      <c r="Y162" s="78" t="str">
        <f>+HLOOKUP($B162,CRCC_AggregateDataFile!$E$1:$DV$7,3,0)</f>
        <v>99,5%</v>
      </c>
      <c r="Z162" s="81" t="str">
        <f>VLOOKUP($B162,QualitativeNotes!B:C,2,FALSE)</f>
        <v>N/A</v>
      </c>
      <c r="AA162" s="8" t="s">
        <v>683</v>
      </c>
      <c r="AB162" s="8" t="s">
        <v>689</v>
      </c>
      <c r="AC162" s="8" t="s">
        <v>685</v>
      </c>
      <c r="AD162" s="77" t="s">
        <v>130</v>
      </c>
      <c r="AE162" s="5"/>
      <c r="AF162" s="78" t="str">
        <f>+HLOOKUP($B162,CRCC_AggregateDataFile!$E$1:$DV$7,4,0)</f>
        <v>99,5%</v>
      </c>
      <c r="AG162" s="81" t="e">
        <f>VLOOKUP($B162,QualitativeNotes!H:I,2,FALSE)</f>
        <v>#N/A</v>
      </c>
      <c r="AH162" s="8" t="s">
        <v>683</v>
      </c>
      <c r="AI162" s="8" t="s">
        <v>690</v>
      </c>
      <c r="AJ162" s="8" t="s">
        <v>685</v>
      </c>
      <c r="AK162" s="77" t="s">
        <v>130</v>
      </c>
      <c r="AL162" s="5"/>
      <c r="AM162" s="78" t="str">
        <f>+HLOOKUP($B162,CRCC_AggregateDataFile!$E$1:$DV$7,5,0)</f>
        <v>99,5%</v>
      </c>
      <c r="AN162" s="81" t="e">
        <f>VLOOKUP($B162,QualitativeNotes!N:O,2,FALSE)</f>
        <v>#N/A</v>
      </c>
      <c r="AO162" s="8" t="s">
        <v>683</v>
      </c>
      <c r="AP162" s="8" t="s">
        <v>691</v>
      </c>
      <c r="AQ162" s="8" t="s">
        <v>685</v>
      </c>
      <c r="AR162" s="77" t="s">
        <v>130</v>
      </c>
      <c r="AS162" s="5"/>
      <c r="AT162" s="78" t="str">
        <f>+HLOOKUP($B162,CRCC_AggregateDataFile!$E$1:$DV$7,6,0)</f>
        <v>99,5%</v>
      </c>
      <c r="AU162" s="81" t="e">
        <f>VLOOKUP($B162,QualitativeNotes!U:V,2,FALSE)</f>
        <v>#N/A</v>
      </c>
    </row>
    <row r="163" spans="1:47" ht="75" x14ac:dyDescent="0.25">
      <c r="A163" s="89" t="str">
        <f t="shared" si="2"/>
        <v xml:space="preserve"> </v>
      </c>
      <c r="B163" s="90" t="s">
        <v>287</v>
      </c>
      <c r="C163" s="91" t="s">
        <v>275</v>
      </c>
      <c r="D163" s="91" t="s">
        <v>288</v>
      </c>
      <c r="E163" s="91" t="s">
        <v>280</v>
      </c>
      <c r="F163" s="8" t="s">
        <v>683</v>
      </c>
      <c r="G163" s="8" t="s">
        <v>684</v>
      </c>
      <c r="H163" s="8" t="s">
        <v>685</v>
      </c>
      <c r="I163" s="77" t="s">
        <v>130</v>
      </c>
      <c r="J163" s="5"/>
      <c r="K163" s="78">
        <f>+HLOOKUP(B163,CRCC_AggregateDataFile!$E$1:$DV$7,7,0)</f>
        <v>0</v>
      </c>
      <c r="L163" s="81" t="str">
        <f>VLOOKUP(B163,QualitativeNotes!B:C,2,FALSE)</f>
        <v>N/A</v>
      </c>
      <c r="M163" s="8" t="s">
        <v>683</v>
      </c>
      <c r="N163" s="8" t="s">
        <v>687</v>
      </c>
      <c r="O163" s="8" t="s">
        <v>685</v>
      </c>
      <c r="P163" s="77" t="s">
        <v>130</v>
      </c>
      <c r="Q163" s="5"/>
      <c r="R163" s="78">
        <f>+HLOOKUP($B163,CRCC_AggregateDataFile!$E$1:$DV$7,2,0)</f>
        <v>0</v>
      </c>
      <c r="S163" s="81" t="str">
        <f>VLOOKUP($B163,QualitativeNotes!B:C,2,FALSE)</f>
        <v>N/A</v>
      </c>
      <c r="T163" s="8" t="s">
        <v>683</v>
      </c>
      <c r="U163" s="8" t="s">
        <v>688</v>
      </c>
      <c r="V163" s="8" t="s">
        <v>685</v>
      </c>
      <c r="W163" s="77" t="s">
        <v>130</v>
      </c>
      <c r="X163" s="5"/>
      <c r="Y163" s="78">
        <f>+HLOOKUP($B163,CRCC_AggregateDataFile!$E$1:$DV$7,3,0)</f>
        <v>0</v>
      </c>
      <c r="Z163" s="81" t="str">
        <f>VLOOKUP($B163,QualitativeNotes!B:C,2,FALSE)</f>
        <v>N/A</v>
      </c>
      <c r="AA163" s="8" t="s">
        <v>683</v>
      </c>
      <c r="AB163" s="8" t="s">
        <v>689</v>
      </c>
      <c r="AC163" s="8" t="s">
        <v>685</v>
      </c>
      <c r="AD163" s="77" t="s">
        <v>130</v>
      </c>
      <c r="AE163" s="5"/>
      <c r="AF163" s="78">
        <f>+HLOOKUP($B163,CRCC_AggregateDataFile!$E$1:$DV$7,4,0)</f>
        <v>0</v>
      </c>
      <c r="AG163" s="81" t="e">
        <f>VLOOKUP($B163,QualitativeNotes!H:I,2,FALSE)</f>
        <v>#N/A</v>
      </c>
      <c r="AH163" s="8" t="s">
        <v>683</v>
      </c>
      <c r="AI163" s="8" t="s">
        <v>690</v>
      </c>
      <c r="AJ163" s="8" t="s">
        <v>685</v>
      </c>
      <c r="AK163" s="77" t="s">
        <v>130</v>
      </c>
      <c r="AL163" s="5"/>
      <c r="AM163" s="78">
        <f>+HLOOKUP($B163,CRCC_AggregateDataFile!$E$1:$DV$7,5,0)</f>
        <v>0</v>
      </c>
      <c r="AN163" s="81" t="e">
        <f>VLOOKUP($B163,QualitativeNotes!N:O,2,FALSE)</f>
        <v>#N/A</v>
      </c>
      <c r="AO163" s="8" t="s">
        <v>683</v>
      </c>
      <c r="AP163" s="8" t="s">
        <v>691</v>
      </c>
      <c r="AQ163" s="8" t="s">
        <v>685</v>
      </c>
      <c r="AR163" s="77" t="s">
        <v>130</v>
      </c>
      <c r="AS163" s="5"/>
      <c r="AT163" s="78">
        <f>+HLOOKUP($B163,CRCC_AggregateDataFile!$E$1:$DV$7,6,0)</f>
        <v>0</v>
      </c>
      <c r="AU163" s="81" t="e">
        <f>VLOOKUP($B163,QualitativeNotes!U:V,2,FALSE)</f>
        <v>#N/A</v>
      </c>
    </row>
    <row r="164" spans="1:47" ht="75" x14ac:dyDescent="0.25">
      <c r="A164" s="89" t="str">
        <f t="shared" si="2"/>
        <v xml:space="preserve"> </v>
      </c>
      <c r="B164" s="90" t="s">
        <v>289</v>
      </c>
      <c r="C164" s="91" t="s">
        <v>275</v>
      </c>
      <c r="D164" s="91" t="s">
        <v>290</v>
      </c>
      <c r="E164" s="91" t="s">
        <v>71</v>
      </c>
      <c r="F164" s="8" t="s">
        <v>683</v>
      </c>
      <c r="G164" s="8" t="s">
        <v>684</v>
      </c>
      <c r="H164" s="8" t="s">
        <v>685</v>
      </c>
      <c r="I164" s="77" t="s">
        <v>130</v>
      </c>
      <c r="J164" s="5"/>
      <c r="K164" s="78">
        <f>+HLOOKUP(B164,CRCC_AggregateDataFile!$E$1:$DV$7,7,0)</f>
        <v>0</v>
      </c>
      <c r="L164" s="81" t="str">
        <f>VLOOKUP(B164,QualitativeNotes!B:C,2,FALSE)</f>
        <v>N/A</v>
      </c>
      <c r="M164" s="8" t="s">
        <v>683</v>
      </c>
      <c r="N164" s="8" t="s">
        <v>687</v>
      </c>
      <c r="O164" s="8" t="s">
        <v>685</v>
      </c>
      <c r="P164" s="77" t="s">
        <v>130</v>
      </c>
      <c r="Q164" s="5"/>
      <c r="R164" s="78" t="str">
        <f>+HLOOKUP($B164,CRCC_AggregateDataFile!$E$1:$DV$7,2,0)</f>
        <v>5 years</v>
      </c>
      <c r="S164" s="81" t="str">
        <f>VLOOKUP($B164,QualitativeNotes!B:C,2,FALSE)</f>
        <v>N/A</v>
      </c>
      <c r="T164" s="8" t="s">
        <v>683</v>
      </c>
      <c r="U164" s="8" t="s">
        <v>688</v>
      </c>
      <c r="V164" s="8" t="s">
        <v>685</v>
      </c>
      <c r="W164" s="77" t="s">
        <v>130</v>
      </c>
      <c r="X164" s="5"/>
      <c r="Y164" s="78" t="str">
        <f>+HLOOKUP($B164,CRCC_AggregateDataFile!$E$1:$DV$7,3,0)</f>
        <v>5 years</v>
      </c>
      <c r="Z164" s="81" t="str">
        <f>VLOOKUP($B164,QualitativeNotes!B:C,2,FALSE)</f>
        <v>N/A</v>
      </c>
      <c r="AA164" s="8" t="s">
        <v>683</v>
      </c>
      <c r="AB164" s="8" t="s">
        <v>689</v>
      </c>
      <c r="AC164" s="8" t="s">
        <v>685</v>
      </c>
      <c r="AD164" s="77" t="s">
        <v>130</v>
      </c>
      <c r="AE164" s="5"/>
      <c r="AF164" s="78" t="str">
        <f>+HLOOKUP($B164,CRCC_AggregateDataFile!$E$1:$DV$7,4,0)</f>
        <v>5 years</v>
      </c>
      <c r="AG164" s="81" t="e">
        <f>VLOOKUP($B164,QualitativeNotes!H:I,2,FALSE)</f>
        <v>#N/A</v>
      </c>
      <c r="AH164" s="8" t="s">
        <v>683</v>
      </c>
      <c r="AI164" s="8" t="s">
        <v>690</v>
      </c>
      <c r="AJ164" s="8" t="s">
        <v>685</v>
      </c>
      <c r="AK164" s="77" t="s">
        <v>130</v>
      </c>
      <c r="AL164" s="5"/>
      <c r="AM164" s="78" t="str">
        <f>+HLOOKUP($B164,CRCC_AggregateDataFile!$E$1:$DV$7,5,0)</f>
        <v>10 years</v>
      </c>
      <c r="AN164" s="81" t="e">
        <f>VLOOKUP($B164,QualitativeNotes!N:O,2,FALSE)</f>
        <v>#N/A</v>
      </c>
      <c r="AO164" s="8" t="s">
        <v>683</v>
      </c>
      <c r="AP164" s="8" t="s">
        <v>691</v>
      </c>
      <c r="AQ164" s="8" t="s">
        <v>685</v>
      </c>
      <c r="AR164" s="77" t="s">
        <v>130</v>
      </c>
      <c r="AS164" s="5"/>
      <c r="AT164" s="78" t="str">
        <f>+HLOOKUP($B164,CRCC_AggregateDataFile!$E$1:$DV$7,6,0)</f>
        <v>5 years</v>
      </c>
      <c r="AU164" s="81" t="e">
        <f>VLOOKUP($B164,QualitativeNotes!U:V,2,FALSE)</f>
        <v>#N/A</v>
      </c>
    </row>
    <row r="165" spans="1:47" ht="75" x14ac:dyDescent="0.25">
      <c r="A165" s="89" t="str">
        <f t="shared" si="2"/>
        <v xml:space="preserve"> </v>
      </c>
      <c r="B165" s="90" t="s">
        <v>291</v>
      </c>
      <c r="C165" s="91" t="s">
        <v>275</v>
      </c>
      <c r="D165" s="91" t="s">
        <v>292</v>
      </c>
      <c r="E165" s="91" t="s">
        <v>280</v>
      </c>
      <c r="F165" s="8" t="s">
        <v>683</v>
      </c>
      <c r="G165" s="8" t="s">
        <v>684</v>
      </c>
      <c r="H165" s="8" t="s">
        <v>685</v>
      </c>
      <c r="I165" s="77" t="s">
        <v>130</v>
      </c>
      <c r="J165" s="5"/>
      <c r="K165" s="78">
        <f>+HLOOKUP(B165,CRCC_AggregateDataFile!$E$1:$DV$7,7,0)</f>
        <v>0</v>
      </c>
      <c r="L165" s="81" t="str">
        <f>VLOOKUP(B165,QualitativeNotes!B:C,2,FALSE)</f>
        <v>N/A</v>
      </c>
      <c r="M165" s="8" t="s">
        <v>683</v>
      </c>
      <c r="N165" s="8" t="s">
        <v>687</v>
      </c>
      <c r="O165" s="8" t="s">
        <v>685</v>
      </c>
      <c r="P165" s="77" t="s">
        <v>130</v>
      </c>
      <c r="Q165" s="5"/>
      <c r="R165" s="78">
        <f>+HLOOKUP($B165,CRCC_AggregateDataFile!$E$1:$DV$7,2,0)</f>
        <v>0</v>
      </c>
      <c r="S165" s="81" t="str">
        <f>VLOOKUP($B165,QualitativeNotes!B:C,2,FALSE)</f>
        <v>N/A</v>
      </c>
      <c r="T165" s="8" t="s">
        <v>683</v>
      </c>
      <c r="U165" s="8" t="s">
        <v>688</v>
      </c>
      <c r="V165" s="8" t="s">
        <v>685</v>
      </c>
      <c r="W165" s="77" t="s">
        <v>130</v>
      </c>
      <c r="X165" s="5"/>
      <c r="Y165" s="78">
        <f>+HLOOKUP($B165,CRCC_AggregateDataFile!$E$1:$DV$7,3,0)</f>
        <v>0</v>
      </c>
      <c r="Z165" s="81" t="str">
        <f>VLOOKUP($B165,QualitativeNotes!B:C,2,FALSE)</f>
        <v>N/A</v>
      </c>
      <c r="AA165" s="8" t="s">
        <v>683</v>
      </c>
      <c r="AB165" s="8" t="s">
        <v>689</v>
      </c>
      <c r="AC165" s="8" t="s">
        <v>685</v>
      </c>
      <c r="AD165" s="77" t="s">
        <v>130</v>
      </c>
      <c r="AE165" s="5"/>
      <c r="AF165" s="78">
        <f>+HLOOKUP($B165,CRCC_AggregateDataFile!$E$1:$DV$7,4,0)</f>
        <v>0</v>
      </c>
      <c r="AG165" s="81" t="e">
        <f>VLOOKUP($B165,QualitativeNotes!H:I,2,FALSE)</f>
        <v>#N/A</v>
      </c>
      <c r="AH165" s="8" t="s">
        <v>683</v>
      </c>
      <c r="AI165" s="8" t="s">
        <v>690</v>
      </c>
      <c r="AJ165" s="8" t="s">
        <v>685</v>
      </c>
      <c r="AK165" s="77" t="s">
        <v>130</v>
      </c>
      <c r="AL165" s="5"/>
      <c r="AM165" s="78">
        <f>+HLOOKUP($B165,CRCC_AggregateDataFile!$E$1:$DV$7,5,0)</f>
        <v>0</v>
      </c>
      <c r="AN165" s="81" t="e">
        <f>VLOOKUP($B165,QualitativeNotes!N:O,2,FALSE)</f>
        <v>#N/A</v>
      </c>
      <c r="AO165" s="8" t="s">
        <v>683</v>
      </c>
      <c r="AP165" s="8" t="s">
        <v>691</v>
      </c>
      <c r="AQ165" s="8" t="s">
        <v>685</v>
      </c>
      <c r="AR165" s="77" t="s">
        <v>130</v>
      </c>
      <c r="AS165" s="5"/>
      <c r="AT165" s="78">
        <f>+HLOOKUP($B165,CRCC_AggregateDataFile!$E$1:$DV$7,6,0)</f>
        <v>0</v>
      </c>
      <c r="AU165" s="81" t="e">
        <f>VLOOKUP($B165,QualitativeNotes!U:V,2,FALSE)</f>
        <v>#N/A</v>
      </c>
    </row>
    <row r="166" spans="1:47" ht="75" x14ac:dyDescent="0.25">
      <c r="A166" s="89" t="str">
        <f t="shared" si="2"/>
        <v xml:space="preserve"> </v>
      </c>
      <c r="B166" s="90" t="s">
        <v>293</v>
      </c>
      <c r="C166" s="91" t="s">
        <v>275</v>
      </c>
      <c r="D166" s="91" t="s">
        <v>294</v>
      </c>
      <c r="E166" s="91" t="s">
        <v>71</v>
      </c>
      <c r="F166" s="8" t="s">
        <v>683</v>
      </c>
      <c r="G166" s="8" t="s">
        <v>684</v>
      </c>
      <c r="H166" s="8" t="s">
        <v>685</v>
      </c>
      <c r="I166" s="77" t="s">
        <v>130</v>
      </c>
      <c r="J166" s="5"/>
      <c r="K166" s="78">
        <f>+HLOOKUP(B166,CRCC_AggregateDataFile!$E$1:$DV$7,7,0)</f>
        <v>0</v>
      </c>
      <c r="L166" s="81" t="str">
        <f>VLOOKUP(B166,QualitativeNotes!B:C,2,FALSE)</f>
        <v>N/A</v>
      </c>
      <c r="M166" s="8" t="s">
        <v>683</v>
      </c>
      <c r="N166" s="8" t="s">
        <v>687</v>
      </c>
      <c r="O166" s="8" t="s">
        <v>685</v>
      </c>
      <c r="P166" s="77" t="s">
        <v>130</v>
      </c>
      <c r="Q166" s="5"/>
      <c r="R166" s="78">
        <f>+HLOOKUP($B166,CRCC_AggregateDataFile!$E$1:$DV$7,2,0)</f>
        <v>0</v>
      </c>
      <c r="S166" s="81" t="str">
        <f>VLOOKUP($B166,QualitativeNotes!B:C,2,FALSE)</f>
        <v>N/A</v>
      </c>
      <c r="T166" s="8" t="s">
        <v>683</v>
      </c>
      <c r="U166" s="8" t="s">
        <v>688</v>
      </c>
      <c r="V166" s="8" t="s">
        <v>685</v>
      </c>
      <c r="W166" s="77" t="s">
        <v>130</v>
      </c>
      <c r="X166" s="5"/>
      <c r="Y166" s="78">
        <f>+HLOOKUP($B166,CRCC_AggregateDataFile!$E$1:$DV$7,3,0)</f>
        <v>0</v>
      </c>
      <c r="Z166" s="81" t="str">
        <f>VLOOKUP($B166,QualitativeNotes!B:C,2,FALSE)</f>
        <v>N/A</v>
      </c>
      <c r="AA166" s="8" t="s">
        <v>683</v>
      </c>
      <c r="AB166" s="8" t="s">
        <v>689</v>
      </c>
      <c r="AC166" s="8" t="s">
        <v>685</v>
      </c>
      <c r="AD166" s="77" t="s">
        <v>130</v>
      </c>
      <c r="AE166" s="5"/>
      <c r="AF166" s="78">
        <f>+HLOOKUP($B166,CRCC_AggregateDataFile!$E$1:$DV$7,4,0)</f>
        <v>0</v>
      </c>
      <c r="AG166" s="81" t="e">
        <f>VLOOKUP($B166,QualitativeNotes!H:I,2,FALSE)</f>
        <v>#N/A</v>
      </c>
      <c r="AH166" s="8" t="s">
        <v>683</v>
      </c>
      <c r="AI166" s="8" t="s">
        <v>690</v>
      </c>
      <c r="AJ166" s="8" t="s">
        <v>685</v>
      </c>
      <c r="AK166" s="77" t="s">
        <v>130</v>
      </c>
      <c r="AL166" s="5"/>
      <c r="AM166" s="78">
        <f>+HLOOKUP($B166,CRCC_AggregateDataFile!$E$1:$DV$7,5,0)</f>
        <v>0</v>
      </c>
      <c r="AN166" s="81" t="e">
        <f>VLOOKUP($B166,QualitativeNotes!N:O,2,FALSE)</f>
        <v>#N/A</v>
      </c>
      <c r="AO166" s="8" t="s">
        <v>683</v>
      </c>
      <c r="AP166" s="8" t="s">
        <v>691</v>
      </c>
      <c r="AQ166" s="8" t="s">
        <v>685</v>
      </c>
      <c r="AR166" s="77" t="s">
        <v>130</v>
      </c>
      <c r="AS166" s="5"/>
      <c r="AT166" s="78">
        <f>+HLOOKUP($B166,CRCC_AggregateDataFile!$E$1:$DV$7,6,0)</f>
        <v>0</v>
      </c>
      <c r="AU166" s="81" t="e">
        <f>VLOOKUP($B166,QualitativeNotes!U:V,2,FALSE)</f>
        <v>#N/A</v>
      </c>
    </row>
    <row r="167" spans="1:47" ht="75" x14ac:dyDescent="0.25">
      <c r="A167" s="89" t="str">
        <f t="shared" si="2"/>
        <v xml:space="preserve"> </v>
      </c>
      <c r="B167" s="90" t="s">
        <v>295</v>
      </c>
      <c r="C167" s="91" t="s">
        <v>275</v>
      </c>
      <c r="D167" s="91" t="s">
        <v>296</v>
      </c>
      <c r="E167" s="91" t="s">
        <v>280</v>
      </c>
      <c r="F167" s="8" t="s">
        <v>683</v>
      </c>
      <c r="G167" s="8" t="s">
        <v>684</v>
      </c>
      <c r="H167" s="8" t="s">
        <v>685</v>
      </c>
      <c r="I167" s="77" t="s">
        <v>130</v>
      </c>
      <c r="J167" s="5"/>
      <c r="K167" s="78">
        <f>+HLOOKUP(B167,CRCC_AggregateDataFile!$E$1:$DV$7,7,0)</f>
        <v>0</v>
      </c>
      <c r="L167" s="81" t="str">
        <f>VLOOKUP(B167,QualitativeNotes!B:C,2,FALSE)</f>
        <v>N/A</v>
      </c>
      <c r="M167" s="8" t="s">
        <v>683</v>
      </c>
      <c r="N167" s="8" t="s">
        <v>687</v>
      </c>
      <c r="O167" s="8" t="s">
        <v>685</v>
      </c>
      <c r="P167" s="77" t="s">
        <v>130</v>
      </c>
      <c r="Q167" s="5"/>
      <c r="R167" s="78">
        <f>+HLOOKUP($B167,CRCC_AggregateDataFile!$E$1:$DV$7,2,0)</f>
        <v>0</v>
      </c>
      <c r="S167" s="81" t="str">
        <f>VLOOKUP($B167,QualitativeNotes!B:C,2,FALSE)</f>
        <v>N/A</v>
      </c>
      <c r="T167" s="8" t="s">
        <v>683</v>
      </c>
      <c r="U167" s="8" t="s">
        <v>688</v>
      </c>
      <c r="V167" s="8" t="s">
        <v>685</v>
      </c>
      <c r="W167" s="77" t="s">
        <v>130</v>
      </c>
      <c r="X167" s="5"/>
      <c r="Y167" s="78">
        <f>+HLOOKUP($B167,CRCC_AggregateDataFile!$E$1:$DV$7,3,0)</f>
        <v>0</v>
      </c>
      <c r="Z167" s="81" t="str">
        <f>VLOOKUP($B167,QualitativeNotes!B:C,2,FALSE)</f>
        <v>N/A</v>
      </c>
      <c r="AA167" s="8" t="s">
        <v>683</v>
      </c>
      <c r="AB167" s="8" t="s">
        <v>689</v>
      </c>
      <c r="AC167" s="8" t="s">
        <v>685</v>
      </c>
      <c r="AD167" s="77" t="s">
        <v>130</v>
      </c>
      <c r="AE167" s="5"/>
      <c r="AF167" s="78">
        <f>+HLOOKUP($B167,CRCC_AggregateDataFile!$E$1:$DV$7,4,0)</f>
        <v>0</v>
      </c>
      <c r="AG167" s="81" t="e">
        <f>VLOOKUP($B167,QualitativeNotes!H:I,2,FALSE)</f>
        <v>#N/A</v>
      </c>
      <c r="AH167" s="8" t="s">
        <v>683</v>
      </c>
      <c r="AI167" s="8" t="s">
        <v>690</v>
      </c>
      <c r="AJ167" s="8" t="s">
        <v>685</v>
      </c>
      <c r="AK167" s="77" t="s">
        <v>130</v>
      </c>
      <c r="AL167" s="5"/>
      <c r="AM167" s="78">
        <f>+HLOOKUP($B167,CRCC_AggregateDataFile!$E$1:$DV$7,5,0)</f>
        <v>0</v>
      </c>
      <c r="AN167" s="81" t="e">
        <f>VLOOKUP($B167,QualitativeNotes!N:O,2,FALSE)</f>
        <v>#N/A</v>
      </c>
      <c r="AO167" s="8" t="s">
        <v>683</v>
      </c>
      <c r="AP167" s="8" t="s">
        <v>691</v>
      </c>
      <c r="AQ167" s="8" t="s">
        <v>685</v>
      </c>
      <c r="AR167" s="77" t="s">
        <v>130</v>
      </c>
      <c r="AS167" s="5"/>
      <c r="AT167" s="78">
        <f>+HLOOKUP($B167,CRCC_AggregateDataFile!$E$1:$DV$7,6,0)</f>
        <v>0</v>
      </c>
      <c r="AU167" s="81" t="e">
        <f>VLOOKUP($B167,QualitativeNotes!U:V,2,FALSE)</f>
        <v>#N/A</v>
      </c>
    </row>
    <row r="168" spans="1:47" ht="75" x14ac:dyDescent="0.25">
      <c r="A168" s="89" t="str">
        <f t="shared" si="2"/>
        <v xml:space="preserve"> </v>
      </c>
      <c r="B168" s="90" t="s">
        <v>297</v>
      </c>
      <c r="C168" s="91" t="s">
        <v>275</v>
      </c>
      <c r="D168" s="91" t="s">
        <v>298</v>
      </c>
      <c r="E168" s="91" t="s">
        <v>71</v>
      </c>
      <c r="F168" s="8" t="s">
        <v>683</v>
      </c>
      <c r="G168" s="8" t="s">
        <v>684</v>
      </c>
      <c r="H168" s="8" t="s">
        <v>685</v>
      </c>
      <c r="I168" s="77" t="s">
        <v>130</v>
      </c>
      <c r="J168" s="5"/>
      <c r="K168" s="78">
        <f>+HLOOKUP(B168,CRCC_AggregateDataFile!$E$1:$DV$7,7,0)</f>
        <v>0</v>
      </c>
      <c r="L168" s="81" t="str">
        <f>VLOOKUP(B168,QualitativeNotes!B:C,2,FALSE)</f>
        <v>N/A</v>
      </c>
      <c r="M168" s="8" t="s">
        <v>683</v>
      </c>
      <c r="N168" s="8" t="s">
        <v>687</v>
      </c>
      <c r="O168" s="8" t="s">
        <v>685</v>
      </c>
      <c r="P168" s="77" t="s">
        <v>130</v>
      </c>
      <c r="Q168" s="5"/>
      <c r="R168" s="78" t="str">
        <f>+HLOOKUP($B168,CRCC_AggregateDataFile!$E$1:$DV$7,2,0)</f>
        <v>2 days</v>
      </c>
      <c r="S168" s="81" t="str">
        <f>VLOOKUP($B168,QualitativeNotes!B:C,2,FALSE)</f>
        <v>N/A</v>
      </c>
      <c r="T168" s="8" t="s">
        <v>683</v>
      </c>
      <c r="U168" s="8" t="s">
        <v>688</v>
      </c>
      <c r="V168" s="8" t="s">
        <v>685</v>
      </c>
      <c r="W168" s="77" t="s">
        <v>130</v>
      </c>
      <c r="X168" s="5"/>
      <c r="Y168" s="78" t="str">
        <f>+HLOOKUP($B168,CRCC_AggregateDataFile!$E$1:$DV$7,3,0)</f>
        <v>2 days</v>
      </c>
      <c r="Z168" s="81" t="str">
        <f>VLOOKUP($B168,QualitativeNotes!B:C,2,FALSE)</f>
        <v>N/A</v>
      </c>
      <c r="AA168" s="8" t="s">
        <v>683</v>
      </c>
      <c r="AB168" s="8" t="s">
        <v>689</v>
      </c>
      <c r="AC168" s="8" t="s">
        <v>685</v>
      </c>
      <c r="AD168" s="77" t="s">
        <v>130</v>
      </c>
      <c r="AE168" s="5"/>
      <c r="AF168" s="78" t="str">
        <f>+HLOOKUP($B168,CRCC_AggregateDataFile!$E$1:$DV$7,4,0)</f>
        <v>2 days</v>
      </c>
      <c r="AG168" s="81" t="e">
        <f>VLOOKUP($B168,QualitativeNotes!H:I,2,FALSE)</f>
        <v>#N/A</v>
      </c>
      <c r="AH168" s="8" t="s">
        <v>683</v>
      </c>
      <c r="AI168" s="8" t="s">
        <v>690</v>
      </c>
      <c r="AJ168" s="8" t="s">
        <v>685</v>
      </c>
      <c r="AK168" s="77" t="s">
        <v>130</v>
      </c>
      <c r="AL168" s="5"/>
      <c r="AM168" s="78" t="str">
        <f>+HLOOKUP($B168,CRCC_AggregateDataFile!$E$1:$DV$7,5,0)</f>
        <v>5 days</v>
      </c>
      <c r="AN168" s="81" t="e">
        <f>VLOOKUP($B168,QualitativeNotes!N:O,2,FALSE)</f>
        <v>#N/A</v>
      </c>
      <c r="AO168" s="8" t="s">
        <v>683</v>
      </c>
      <c r="AP168" s="8" t="s">
        <v>691</v>
      </c>
      <c r="AQ168" s="8" t="s">
        <v>685</v>
      </c>
      <c r="AR168" s="77" t="s">
        <v>130</v>
      </c>
      <c r="AS168" s="5"/>
      <c r="AT168" s="78" t="str">
        <f>+HLOOKUP($B168,CRCC_AggregateDataFile!$E$1:$DV$7,6,0)</f>
        <v>2 days</v>
      </c>
      <c r="AU168" s="81" t="e">
        <f>VLOOKUP($B168,QualitativeNotes!U:V,2,FALSE)</f>
        <v>#N/A</v>
      </c>
    </row>
    <row r="169" spans="1:47" ht="121.5" customHeight="1" x14ac:dyDescent="0.25">
      <c r="A169" s="89" t="str">
        <f t="shared" si="2"/>
        <v xml:space="preserve"> </v>
      </c>
      <c r="B169" s="90" t="s">
        <v>299</v>
      </c>
      <c r="C169" s="91" t="s">
        <v>275</v>
      </c>
      <c r="D169" s="91" t="s">
        <v>300</v>
      </c>
      <c r="E169" s="91" t="s">
        <v>280</v>
      </c>
      <c r="F169" s="8" t="s">
        <v>683</v>
      </c>
      <c r="G169" s="8" t="s">
        <v>684</v>
      </c>
      <c r="H169" s="8" t="s">
        <v>685</v>
      </c>
      <c r="I169" s="77" t="s">
        <v>130</v>
      </c>
      <c r="J169" s="5"/>
      <c r="K169" s="78">
        <f>+HLOOKUP(B169,CRCC_AggregateDataFile!$E$1:$DV$7,7,0)</f>
        <v>0</v>
      </c>
      <c r="L169" s="81" t="str">
        <f>VLOOKUP(B169,QualitativeNotes!B:C,2,FALSE)</f>
        <v>N/A</v>
      </c>
      <c r="M169" s="8" t="s">
        <v>683</v>
      </c>
      <c r="N169" s="8" t="s">
        <v>687</v>
      </c>
      <c r="O169" s="8" t="s">
        <v>685</v>
      </c>
      <c r="P169" s="77" t="s">
        <v>130</v>
      </c>
      <c r="Q169" s="5"/>
      <c r="R169" s="78">
        <f>+HLOOKUP($B169,CRCC_AggregateDataFile!$E$1:$DV$7,2,0)</f>
        <v>0</v>
      </c>
      <c r="S169" s="81" t="str">
        <f>VLOOKUP($B169,QualitativeNotes!B:C,2,FALSE)</f>
        <v>N/A</v>
      </c>
      <c r="T169" s="8" t="s">
        <v>683</v>
      </c>
      <c r="U169" s="8" t="s">
        <v>688</v>
      </c>
      <c r="V169" s="8" t="s">
        <v>685</v>
      </c>
      <c r="W169" s="77" t="s">
        <v>130</v>
      </c>
      <c r="X169" s="5"/>
      <c r="Y169" s="78">
        <f>+HLOOKUP($B169,CRCC_AggregateDataFile!$E$1:$DV$7,3,0)</f>
        <v>0</v>
      </c>
      <c r="Z169" s="81" t="str">
        <f>VLOOKUP($B169,QualitativeNotes!B:C,2,FALSE)</f>
        <v>N/A</v>
      </c>
      <c r="AA169" s="8" t="s">
        <v>683</v>
      </c>
      <c r="AB169" s="8" t="s">
        <v>689</v>
      </c>
      <c r="AC169" s="8" t="s">
        <v>685</v>
      </c>
      <c r="AD169" s="77" t="s">
        <v>130</v>
      </c>
      <c r="AE169" s="5"/>
      <c r="AF169" s="78">
        <f>+HLOOKUP($B169,CRCC_AggregateDataFile!$E$1:$DV$7,4,0)</f>
        <v>0</v>
      </c>
      <c r="AG169" s="81" t="e">
        <f>VLOOKUP($B169,QualitativeNotes!H:I,2,FALSE)</f>
        <v>#N/A</v>
      </c>
      <c r="AH169" s="8" t="s">
        <v>683</v>
      </c>
      <c r="AI169" s="8" t="s">
        <v>690</v>
      </c>
      <c r="AJ169" s="8" t="s">
        <v>685</v>
      </c>
      <c r="AK169" s="77" t="s">
        <v>130</v>
      </c>
      <c r="AL169" s="5"/>
      <c r="AM169" s="78">
        <f>+HLOOKUP($B169,CRCC_AggregateDataFile!$E$1:$DV$7,5,0)</f>
        <v>0</v>
      </c>
      <c r="AN169" s="81" t="e">
        <f>VLOOKUP($B169,QualitativeNotes!N:O,2,FALSE)</f>
        <v>#N/A</v>
      </c>
      <c r="AO169" s="8" t="s">
        <v>683</v>
      </c>
      <c r="AP169" s="8" t="s">
        <v>691</v>
      </c>
      <c r="AQ169" s="8" t="s">
        <v>685</v>
      </c>
      <c r="AR169" s="77" t="s">
        <v>130</v>
      </c>
      <c r="AS169" s="5"/>
      <c r="AT169" s="78">
        <f>+HLOOKUP($B169,CRCC_AggregateDataFile!$E$1:$DV$7,6,0)</f>
        <v>0</v>
      </c>
      <c r="AU169" s="81" t="e">
        <f>VLOOKUP($B169,QualitativeNotes!U:V,2,FALSE)</f>
        <v>#N/A</v>
      </c>
    </row>
    <row r="170" spans="1:47" ht="134.25" customHeight="1" x14ac:dyDescent="0.25">
      <c r="A170" s="89" t="str">
        <f t="shared" si="2"/>
        <v xml:space="preserve"> </v>
      </c>
      <c r="B170" s="90" t="s">
        <v>301</v>
      </c>
      <c r="C170" s="91" t="s">
        <v>275</v>
      </c>
      <c r="D170" s="91" t="s">
        <v>302</v>
      </c>
      <c r="E170" s="91" t="s">
        <v>71</v>
      </c>
      <c r="F170" s="8" t="s">
        <v>683</v>
      </c>
      <c r="G170" s="8" t="s">
        <v>684</v>
      </c>
      <c r="H170" s="8" t="s">
        <v>685</v>
      </c>
      <c r="I170" s="77" t="s">
        <v>130</v>
      </c>
      <c r="J170" s="5"/>
      <c r="K170" s="78">
        <f>+HLOOKUP(B170,CRCC_AggregateDataFile!$E$1:$DV$7,7,0)</f>
        <v>0</v>
      </c>
      <c r="L170" s="81" t="str">
        <f>VLOOKUP(B170,QualitativeNotes!B:C,2,FALSE)</f>
        <v>N/A</v>
      </c>
      <c r="M170" s="8" t="s">
        <v>683</v>
      </c>
      <c r="N170" s="8" t="s">
        <v>687</v>
      </c>
      <c r="O170" s="8" t="s">
        <v>685</v>
      </c>
      <c r="P170" s="77" t="s">
        <v>130</v>
      </c>
      <c r="Q170" s="5"/>
      <c r="R170" s="78" t="str">
        <f>+HLOOKUP($B170,CRCC_AggregateDataFile!$E$1:$DV$7,2,0)</f>
        <v>article 2.5.1.4 Circular Única CRCC
https://www.camaraderiesgo.com/regulacion/regulacion-camara/</v>
      </c>
      <c r="S170" s="81" t="str">
        <f>VLOOKUP($B170,QualitativeNotes!B:C,2,FALSE)</f>
        <v>N/A</v>
      </c>
      <c r="T170" s="8" t="s">
        <v>683</v>
      </c>
      <c r="U170" s="8" t="s">
        <v>688</v>
      </c>
      <c r="V170" s="8" t="s">
        <v>685</v>
      </c>
      <c r="W170" s="77" t="s">
        <v>130</v>
      </c>
      <c r="X170" s="5"/>
      <c r="Y170" s="78" t="str">
        <f>+HLOOKUP($B170,CRCC_AggregateDataFile!$E$1:$DV$7,3,0)</f>
        <v>article 3.5.3.1. Circular Única CRCC
https://www.camaraderiesgo.com/regulacion/regulacion-camara/</v>
      </c>
      <c r="Z170" s="81" t="str">
        <f>VLOOKUP($B170,QualitativeNotes!B:C,2,FALSE)</f>
        <v>N/A</v>
      </c>
      <c r="AA170" s="8" t="s">
        <v>683</v>
      </c>
      <c r="AB170" s="8" t="s">
        <v>689</v>
      </c>
      <c r="AC170" s="8" t="s">
        <v>685</v>
      </c>
      <c r="AD170" s="77" t="s">
        <v>130</v>
      </c>
      <c r="AE170" s="5"/>
      <c r="AF170" s="78" t="str">
        <f>+HLOOKUP($B170,CRCC_AggregateDataFile!$E$1:$DV$7,4,0)</f>
        <v xml:space="preserve">article 4.5.3.1. Circular Única CRCC
https://www.camaraderiesgo.com/regulacion/regulacion-camara/
</v>
      </c>
      <c r="AG170" s="81" t="e">
        <f>VLOOKUP($B170,QualitativeNotes!H:I,2,FALSE)</f>
        <v>#N/A</v>
      </c>
      <c r="AH170" s="8" t="s">
        <v>683</v>
      </c>
      <c r="AI170" s="8" t="s">
        <v>690</v>
      </c>
      <c r="AJ170" s="8" t="s">
        <v>685</v>
      </c>
      <c r="AK170" s="77" t="s">
        <v>130</v>
      </c>
      <c r="AL170" s="5"/>
      <c r="AM170" s="78" t="str">
        <f>+HLOOKUP($B170,CRCC_AggregateDataFile!$E$1:$DV$7,5,0)</f>
        <v>article 5.5.2.5. Circular Única CRCC
https://www.camaraderiesgo.com/regulacion/regulacion-camara/</v>
      </c>
      <c r="AN170" s="81" t="e">
        <f>VLOOKUP($B170,QualitativeNotes!N:O,2,FALSE)</f>
        <v>#N/A</v>
      </c>
      <c r="AO170" s="8" t="s">
        <v>683</v>
      </c>
      <c r="AP170" s="8" t="s">
        <v>691</v>
      </c>
      <c r="AQ170" s="8" t="s">
        <v>685</v>
      </c>
      <c r="AR170" s="77" t="s">
        <v>130</v>
      </c>
      <c r="AS170" s="5"/>
      <c r="AT170" s="78" t="str">
        <f>+HLOOKUP($B170,CRCC_AggregateDataFile!$E$1:$DV$7,6,0)</f>
        <v>article 6.6.1.4. Circular Única CRCC
https://www.camaraderiesgo.com/regulacion/regulacion-camara/</v>
      </c>
      <c r="AU170" s="81" t="e">
        <f>VLOOKUP($B170,QualitativeNotes!U:V,2,FALSE)</f>
        <v>#N/A</v>
      </c>
    </row>
    <row r="171" spans="1:47" ht="75" x14ac:dyDescent="0.25">
      <c r="A171" s="89" t="str">
        <f t="shared" si="2"/>
        <v xml:space="preserve"> </v>
      </c>
      <c r="B171" s="90" t="s">
        <v>303</v>
      </c>
      <c r="C171" s="91" t="s">
        <v>275</v>
      </c>
      <c r="D171" s="91" t="s">
        <v>304</v>
      </c>
      <c r="E171" s="91" t="s">
        <v>71</v>
      </c>
      <c r="F171" s="8" t="s">
        <v>683</v>
      </c>
      <c r="G171" s="8" t="s">
        <v>684</v>
      </c>
      <c r="H171" s="8" t="s">
        <v>685</v>
      </c>
      <c r="I171" s="77" t="s">
        <v>130</v>
      </c>
      <c r="J171" s="5"/>
      <c r="K171" s="78" t="str">
        <f>+HLOOKUP(B171,CRCC_AggregateDataFile!$E$1:$DV$7,7,0)</f>
        <v>weekly</v>
      </c>
      <c r="L171" s="81" t="str">
        <f>VLOOKUP(B171,QualitativeNotes!B:C,2,FALSE)</f>
        <v>N/A</v>
      </c>
      <c r="M171" s="8" t="s">
        <v>683</v>
      </c>
      <c r="N171" s="8" t="s">
        <v>687</v>
      </c>
      <c r="O171" s="8" t="s">
        <v>685</v>
      </c>
      <c r="P171" s="77" t="s">
        <v>130</v>
      </c>
      <c r="Q171" s="5"/>
      <c r="R171" s="78" t="str">
        <f>+HLOOKUP($B171,CRCC_AggregateDataFile!$E$1:$DV$7,2,0)</f>
        <v>weekly</v>
      </c>
      <c r="S171" s="81" t="str">
        <f>VLOOKUP($B171,QualitativeNotes!B:C,2,FALSE)</f>
        <v>N/A</v>
      </c>
      <c r="T171" s="8" t="s">
        <v>683</v>
      </c>
      <c r="U171" s="8" t="s">
        <v>688</v>
      </c>
      <c r="V171" s="8" t="s">
        <v>685</v>
      </c>
      <c r="W171" s="77" t="s">
        <v>130</v>
      </c>
      <c r="X171" s="5"/>
      <c r="Y171" s="78" t="str">
        <f>+HLOOKUP($B171,CRCC_AggregateDataFile!$E$1:$DV$7,3,0)</f>
        <v>weekly</v>
      </c>
      <c r="Z171" s="81" t="str">
        <f>VLOOKUP($B171,QualitativeNotes!B:C,2,FALSE)</f>
        <v>N/A</v>
      </c>
      <c r="AA171" s="8" t="s">
        <v>683</v>
      </c>
      <c r="AB171" s="8" t="s">
        <v>689</v>
      </c>
      <c r="AC171" s="8" t="s">
        <v>685</v>
      </c>
      <c r="AD171" s="77" t="s">
        <v>130</v>
      </c>
      <c r="AE171" s="5"/>
      <c r="AF171" s="78" t="str">
        <f>+HLOOKUP($B171,CRCC_AggregateDataFile!$E$1:$DV$7,4,0)</f>
        <v>weekly</v>
      </c>
      <c r="AG171" s="81" t="e">
        <f>VLOOKUP($B171,QualitativeNotes!H:I,2,FALSE)</f>
        <v>#N/A</v>
      </c>
      <c r="AH171" s="8" t="s">
        <v>683</v>
      </c>
      <c r="AI171" s="8" t="s">
        <v>690</v>
      </c>
      <c r="AJ171" s="8" t="s">
        <v>685</v>
      </c>
      <c r="AK171" s="77" t="s">
        <v>130</v>
      </c>
      <c r="AL171" s="5"/>
      <c r="AM171" s="78" t="str">
        <f>+HLOOKUP($B171,CRCC_AggregateDataFile!$E$1:$DV$7,5,0)</f>
        <v>weekly</v>
      </c>
      <c r="AN171" s="81" t="e">
        <f>VLOOKUP($B171,QualitativeNotes!N:O,2,FALSE)</f>
        <v>#N/A</v>
      </c>
      <c r="AO171" s="8" t="s">
        <v>683</v>
      </c>
      <c r="AP171" s="8" t="s">
        <v>691</v>
      </c>
      <c r="AQ171" s="8" t="s">
        <v>685</v>
      </c>
      <c r="AR171" s="77" t="s">
        <v>130</v>
      </c>
      <c r="AS171" s="5"/>
      <c r="AT171" s="78" t="str">
        <f>+HLOOKUP($B171,CRCC_AggregateDataFile!$E$1:$DV$7,6,0)</f>
        <v>weekly</v>
      </c>
      <c r="AU171" s="81" t="e">
        <f>VLOOKUP($B171,QualitativeNotes!U:V,2,FALSE)</f>
        <v>#N/A</v>
      </c>
    </row>
    <row r="172" spans="1:47" ht="144.75" customHeight="1" x14ac:dyDescent="0.25">
      <c r="A172" s="89" t="str">
        <f t="shared" si="2"/>
        <v xml:space="preserve"> </v>
      </c>
      <c r="B172" s="90" t="s">
        <v>305</v>
      </c>
      <c r="C172" s="91" t="s">
        <v>275</v>
      </c>
      <c r="D172" s="91" t="s">
        <v>306</v>
      </c>
      <c r="E172" s="91" t="s">
        <v>280</v>
      </c>
      <c r="F172" s="8" t="s">
        <v>683</v>
      </c>
      <c r="G172" s="8" t="s">
        <v>684</v>
      </c>
      <c r="H172" s="8" t="s">
        <v>685</v>
      </c>
      <c r="I172" s="77" t="s">
        <v>130</v>
      </c>
      <c r="J172" s="5"/>
      <c r="K172" s="78">
        <f>+HLOOKUP(B172,CRCC_AggregateDataFile!$E$1:$DV$7,7,0)</f>
        <v>0</v>
      </c>
      <c r="L172" s="81" t="str">
        <f>VLOOKUP(B172,QualitativeNotes!B:C,2,FALSE)</f>
        <v>N/A</v>
      </c>
      <c r="M172" s="8" t="s">
        <v>683</v>
      </c>
      <c r="N172" s="8" t="s">
        <v>687</v>
      </c>
      <c r="O172" s="8" t="s">
        <v>685</v>
      </c>
      <c r="P172" s="77" t="s">
        <v>130</v>
      </c>
      <c r="Q172" s="5"/>
      <c r="R172" s="78">
        <f>+HLOOKUP($B172,CRCC_AggregateDataFile!$E$1:$DV$7,2,0)</f>
        <v>0</v>
      </c>
      <c r="S172" s="81" t="str">
        <f>VLOOKUP($B172,QualitativeNotes!B:C,2,FALSE)</f>
        <v>N/A</v>
      </c>
      <c r="T172" s="8" t="s">
        <v>683</v>
      </c>
      <c r="U172" s="8" t="s">
        <v>688</v>
      </c>
      <c r="V172" s="8" t="s">
        <v>685</v>
      </c>
      <c r="W172" s="77" t="s">
        <v>130</v>
      </c>
      <c r="X172" s="5"/>
      <c r="Y172" s="78">
        <f>+HLOOKUP($B172,CRCC_AggregateDataFile!$E$1:$DV$7,3,0)</f>
        <v>0</v>
      </c>
      <c r="Z172" s="81" t="str">
        <f>VLOOKUP($B172,QualitativeNotes!B:C,2,FALSE)</f>
        <v>N/A</v>
      </c>
      <c r="AA172" s="8" t="s">
        <v>683</v>
      </c>
      <c r="AB172" s="8" t="s">
        <v>689</v>
      </c>
      <c r="AC172" s="8" t="s">
        <v>685</v>
      </c>
      <c r="AD172" s="77" t="s">
        <v>130</v>
      </c>
      <c r="AE172" s="5"/>
      <c r="AF172" s="78">
        <f>+HLOOKUP($B172,CRCC_AggregateDataFile!$E$1:$DV$7,4,0)</f>
        <v>0</v>
      </c>
      <c r="AG172" s="81" t="e">
        <f>VLOOKUP($B172,QualitativeNotes!H:I,2,FALSE)</f>
        <v>#N/A</v>
      </c>
      <c r="AH172" s="8" t="s">
        <v>683</v>
      </c>
      <c r="AI172" s="8" t="s">
        <v>690</v>
      </c>
      <c r="AJ172" s="8" t="s">
        <v>685</v>
      </c>
      <c r="AK172" s="77" t="s">
        <v>130</v>
      </c>
      <c r="AL172" s="5"/>
      <c r="AM172" s="78">
        <f>+HLOOKUP($B172,CRCC_AggregateDataFile!$E$1:$DV$7,5,0)</f>
        <v>0</v>
      </c>
      <c r="AN172" s="81" t="e">
        <f>VLOOKUP($B172,QualitativeNotes!N:O,2,FALSE)</f>
        <v>#N/A</v>
      </c>
      <c r="AO172" s="8" t="s">
        <v>683</v>
      </c>
      <c r="AP172" s="8" t="s">
        <v>691</v>
      </c>
      <c r="AQ172" s="8" t="s">
        <v>685</v>
      </c>
      <c r="AR172" s="77" t="s">
        <v>130</v>
      </c>
      <c r="AS172" s="5"/>
      <c r="AT172" s="78">
        <f>+HLOOKUP($B172,CRCC_AggregateDataFile!$E$1:$DV$7,6,0)</f>
        <v>0</v>
      </c>
      <c r="AU172" s="81" t="e">
        <f>VLOOKUP($B172,QualitativeNotes!U:V,2,FALSE)</f>
        <v>#N/A</v>
      </c>
    </row>
    <row r="173" spans="1:47" ht="60" x14ac:dyDescent="0.25">
      <c r="A173" s="89" t="str">
        <f t="shared" si="2"/>
        <v xml:space="preserve"> </v>
      </c>
      <c r="B173" s="90" t="s">
        <v>308</v>
      </c>
      <c r="C173" s="91" t="s">
        <v>307</v>
      </c>
      <c r="D173" s="137" t="s">
        <v>309</v>
      </c>
      <c r="E173" s="91" t="s">
        <v>200</v>
      </c>
      <c r="F173" s="8" t="s">
        <v>683</v>
      </c>
      <c r="G173" s="8" t="s">
        <v>684</v>
      </c>
      <c r="H173" s="8" t="s">
        <v>685</v>
      </c>
      <c r="I173" s="77" t="s">
        <v>130</v>
      </c>
      <c r="J173" s="5"/>
      <c r="K173" s="78">
        <f>+HLOOKUP(B173,CRCC_AggregateDataFile!$E$1:$DV$7,7,0)</f>
        <v>0</v>
      </c>
      <c r="L173" s="81" t="str">
        <f>VLOOKUP(B173,QualitativeNotes!B:C,2,FALSE)</f>
        <v>N/A</v>
      </c>
      <c r="M173" s="8" t="s">
        <v>683</v>
      </c>
      <c r="N173" s="8" t="s">
        <v>687</v>
      </c>
      <c r="O173" s="8" t="s">
        <v>685</v>
      </c>
      <c r="P173" s="77" t="s">
        <v>130</v>
      </c>
      <c r="Q173" s="5"/>
      <c r="R173" s="78">
        <f>+HLOOKUP($B173,CRCC_AggregateDataFile!$E$1:$DV$7,2,0)</f>
        <v>81</v>
      </c>
      <c r="S173" s="81" t="str">
        <f>VLOOKUP($B173,QualitativeNotes!B:C,2,FALSE)</f>
        <v>N/A</v>
      </c>
      <c r="T173" s="8" t="s">
        <v>683</v>
      </c>
      <c r="U173" s="8" t="s">
        <v>688</v>
      </c>
      <c r="V173" s="8" t="s">
        <v>685</v>
      </c>
      <c r="W173" s="77" t="s">
        <v>130</v>
      </c>
      <c r="X173" s="5"/>
      <c r="Y173" s="78">
        <f>+HLOOKUP($B173,CRCC_AggregateDataFile!$E$1:$DV$7,3,0)</f>
        <v>3</v>
      </c>
      <c r="Z173" s="81" t="str">
        <f>VLOOKUP($B173,QualitativeNotes!B:C,2,FALSE)</f>
        <v>N/A</v>
      </c>
      <c r="AA173" s="8" t="s">
        <v>683</v>
      </c>
      <c r="AB173" s="8" t="s">
        <v>689</v>
      </c>
      <c r="AC173" s="8" t="s">
        <v>685</v>
      </c>
      <c r="AD173" s="77" t="s">
        <v>130</v>
      </c>
      <c r="AE173" s="5"/>
      <c r="AF173" s="78">
        <f>+HLOOKUP($B173,CRCC_AggregateDataFile!$E$1:$DV$7,4,0)</f>
        <v>233</v>
      </c>
      <c r="AG173" s="81" t="e">
        <f>VLOOKUP($B173,QualitativeNotes!H:I,2,FALSE)</f>
        <v>#N/A</v>
      </c>
      <c r="AH173" s="8" t="s">
        <v>683</v>
      </c>
      <c r="AI173" s="8" t="s">
        <v>690</v>
      </c>
      <c r="AJ173" s="8" t="s">
        <v>685</v>
      </c>
      <c r="AK173" s="77" t="s">
        <v>130</v>
      </c>
      <c r="AL173" s="5"/>
      <c r="AM173" s="78">
        <f>+HLOOKUP($B173,CRCC_AggregateDataFile!$E$1:$DV$7,5,0)</f>
        <v>11</v>
      </c>
      <c r="AN173" s="81" t="e">
        <f>VLOOKUP($B173,QualitativeNotes!N:O,2,FALSE)</f>
        <v>#N/A</v>
      </c>
      <c r="AO173" s="8" t="s">
        <v>683</v>
      </c>
      <c r="AP173" s="8" t="s">
        <v>691</v>
      </c>
      <c r="AQ173" s="8" t="s">
        <v>685</v>
      </c>
      <c r="AR173" s="77" t="s">
        <v>130</v>
      </c>
      <c r="AS173" s="5"/>
      <c r="AT173" s="78">
        <f>+HLOOKUP($B173,CRCC_AggregateDataFile!$E$1:$DV$7,6,0)</f>
        <v>0</v>
      </c>
      <c r="AU173" s="81" t="e">
        <f>VLOOKUP($B173,QualitativeNotes!U:V,2,FALSE)</f>
        <v>#N/A</v>
      </c>
    </row>
    <row r="174" spans="1:47" ht="45" x14ac:dyDescent="0.25">
      <c r="A174" s="89" t="str">
        <f t="shared" si="2"/>
        <v xml:space="preserve"> </v>
      </c>
      <c r="B174" s="90" t="s">
        <v>311</v>
      </c>
      <c r="C174" s="91" t="s">
        <v>310</v>
      </c>
      <c r="D174" s="91" t="s">
        <v>312</v>
      </c>
      <c r="E174" s="91" t="s">
        <v>71</v>
      </c>
      <c r="F174" s="8" t="s">
        <v>683</v>
      </c>
      <c r="G174" s="8" t="s">
        <v>684</v>
      </c>
      <c r="H174" s="8" t="s">
        <v>685</v>
      </c>
      <c r="I174" s="77" t="s">
        <v>130</v>
      </c>
      <c r="J174" s="5"/>
      <c r="K174" s="78" t="str">
        <f>+HLOOKUP(B174,CRCC_AggregateDataFile!$E$1:$DV$7,7,0)</f>
        <v>Once a Day</v>
      </c>
      <c r="L174" s="81" t="str">
        <f>VLOOKUP(B174,QualitativeNotes!B:C,2,FALSE)</f>
        <v>N/A</v>
      </c>
      <c r="M174" s="8" t="s">
        <v>683</v>
      </c>
      <c r="N174" s="8" t="s">
        <v>687</v>
      </c>
      <c r="O174" s="8" t="s">
        <v>685</v>
      </c>
      <c r="P174" s="77" t="s">
        <v>130</v>
      </c>
      <c r="Q174" s="5"/>
      <c r="R174" s="78" t="str">
        <f>+HLOOKUP($B174,CRCC_AggregateDataFile!$E$1:$DV$7,2,0)</f>
        <v>Once a Day</v>
      </c>
      <c r="S174" s="81" t="str">
        <f>VLOOKUP($B174,QualitativeNotes!B:C,2,FALSE)</f>
        <v>N/A</v>
      </c>
      <c r="T174" s="8" t="s">
        <v>683</v>
      </c>
      <c r="U174" s="8" t="s">
        <v>688</v>
      </c>
      <c r="V174" s="8" t="s">
        <v>685</v>
      </c>
      <c r="W174" s="77" t="s">
        <v>130</v>
      </c>
      <c r="X174" s="5"/>
      <c r="Y174" s="78" t="str">
        <f>+HLOOKUP($B174,CRCC_AggregateDataFile!$E$1:$DV$7,3,0)</f>
        <v>Once a Day</v>
      </c>
      <c r="Z174" s="81" t="str">
        <f>VLOOKUP($B174,QualitativeNotes!B:C,2,FALSE)</f>
        <v>N/A</v>
      </c>
      <c r="AA174" s="8" t="s">
        <v>683</v>
      </c>
      <c r="AB174" s="8" t="s">
        <v>689</v>
      </c>
      <c r="AC174" s="8" t="s">
        <v>685</v>
      </c>
      <c r="AD174" s="77" t="s">
        <v>130</v>
      </c>
      <c r="AE174" s="5"/>
      <c r="AF174" s="78" t="str">
        <f>+HLOOKUP($B174,CRCC_AggregateDataFile!$E$1:$DV$7,4,0)</f>
        <v>Once a Day</v>
      </c>
      <c r="AG174" s="81" t="e">
        <f>VLOOKUP($B174,QualitativeNotes!H:I,2,FALSE)</f>
        <v>#N/A</v>
      </c>
      <c r="AH174" s="8" t="s">
        <v>683</v>
      </c>
      <c r="AI174" s="8" t="s">
        <v>690</v>
      </c>
      <c r="AJ174" s="8" t="s">
        <v>685</v>
      </c>
      <c r="AK174" s="77" t="s">
        <v>130</v>
      </c>
      <c r="AL174" s="5"/>
      <c r="AM174" s="78" t="str">
        <f>+HLOOKUP($B174,CRCC_AggregateDataFile!$E$1:$DV$7,5,0)</f>
        <v>Once a Day</v>
      </c>
      <c r="AN174" s="81" t="e">
        <f>VLOOKUP($B174,QualitativeNotes!N:O,2,FALSE)</f>
        <v>#N/A</v>
      </c>
      <c r="AO174" s="8" t="s">
        <v>683</v>
      </c>
      <c r="AP174" s="8" t="s">
        <v>691</v>
      </c>
      <c r="AQ174" s="8" t="s">
        <v>685</v>
      </c>
      <c r="AR174" s="77" t="s">
        <v>130</v>
      </c>
      <c r="AS174" s="5"/>
      <c r="AT174" s="78" t="str">
        <f>+HLOOKUP($B174,CRCC_AggregateDataFile!$E$1:$DV$7,6,0)</f>
        <v>Once a Day</v>
      </c>
      <c r="AU174" s="81" t="e">
        <f>VLOOKUP($B174,QualitativeNotes!U:V,2,FALSE)</f>
        <v>#N/A</v>
      </c>
    </row>
    <row r="175" spans="1:47" ht="45" x14ac:dyDescent="0.25">
      <c r="A175" s="89" t="str">
        <f t="shared" si="2"/>
        <v xml:space="preserve"> </v>
      </c>
      <c r="B175" s="90" t="s">
        <v>313</v>
      </c>
      <c r="C175" s="91" t="s">
        <v>310</v>
      </c>
      <c r="D175" s="91" t="s">
        <v>314</v>
      </c>
      <c r="E175" s="91" t="s">
        <v>71</v>
      </c>
      <c r="F175" s="8" t="s">
        <v>683</v>
      </c>
      <c r="G175" s="8" t="s">
        <v>684</v>
      </c>
      <c r="H175" s="8" t="s">
        <v>685</v>
      </c>
      <c r="I175" s="77" t="s">
        <v>130</v>
      </c>
      <c r="J175" s="5"/>
      <c r="K175" s="78" t="str">
        <f>+HLOOKUP(B175,CRCC_AggregateDataFile!$E$1:$DV$7,7,0)</f>
        <v>EOD</v>
      </c>
      <c r="L175" s="81" t="str">
        <f>VLOOKUP(B175,QualitativeNotes!B:C,2,FALSE)</f>
        <v>N/A</v>
      </c>
      <c r="M175" s="8" t="s">
        <v>683</v>
      </c>
      <c r="N175" s="8" t="s">
        <v>687</v>
      </c>
      <c r="O175" s="8" t="s">
        <v>685</v>
      </c>
      <c r="P175" s="77" t="s">
        <v>130</v>
      </c>
      <c r="Q175" s="5"/>
      <c r="R175" s="78" t="str">
        <f>+HLOOKUP($B175,CRCC_AggregateDataFile!$E$1:$DV$7,2,0)</f>
        <v>EOD</v>
      </c>
      <c r="S175" s="81" t="str">
        <f>VLOOKUP($B175,QualitativeNotes!B:C,2,FALSE)</f>
        <v>N/A</v>
      </c>
      <c r="T175" s="8" t="s">
        <v>683</v>
      </c>
      <c r="U175" s="8" t="s">
        <v>688</v>
      </c>
      <c r="V175" s="8" t="s">
        <v>685</v>
      </c>
      <c r="W175" s="77" t="s">
        <v>130</v>
      </c>
      <c r="X175" s="5"/>
      <c r="Y175" s="78" t="str">
        <f>+HLOOKUP($B175,CRCC_AggregateDataFile!$E$1:$DV$7,3,0)</f>
        <v>EOD</v>
      </c>
      <c r="Z175" s="81" t="str">
        <f>VLOOKUP($B175,QualitativeNotes!B:C,2,FALSE)</f>
        <v>N/A</v>
      </c>
      <c r="AA175" s="8" t="s">
        <v>683</v>
      </c>
      <c r="AB175" s="8" t="s">
        <v>689</v>
      </c>
      <c r="AC175" s="8" t="s">
        <v>685</v>
      </c>
      <c r="AD175" s="77" t="s">
        <v>130</v>
      </c>
      <c r="AE175" s="5"/>
      <c r="AF175" s="78" t="str">
        <f>+HLOOKUP($B175,CRCC_AggregateDataFile!$E$1:$DV$7,4,0)</f>
        <v>EOD</v>
      </c>
      <c r="AG175" s="81" t="e">
        <f>VLOOKUP($B175,QualitativeNotes!H:I,2,FALSE)</f>
        <v>#N/A</v>
      </c>
      <c r="AH175" s="8" t="s">
        <v>683</v>
      </c>
      <c r="AI175" s="8" t="s">
        <v>690</v>
      </c>
      <c r="AJ175" s="8" t="s">
        <v>685</v>
      </c>
      <c r="AK175" s="77" t="s">
        <v>130</v>
      </c>
      <c r="AL175" s="5"/>
      <c r="AM175" s="78" t="str">
        <f>+HLOOKUP($B175,CRCC_AggregateDataFile!$E$1:$DV$7,5,0)</f>
        <v>EOD</v>
      </c>
      <c r="AN175" s="81" t="e">
        <f>VLOOKUP($B175,QualitativeNotes!N:O,2,FALSE)</f>
        <v>#N/A</v>
      </c>
      <c r="AO175" s="8" t="s">
        <v>683</v>
      </c>
      <c r="AP175" s="8" t="s">
        <v>691</v>
      </c>
      <c r="AQ175" s="8" t="s">
        <v>685</v>
      </c>
      <c r="AR175" s="77" t="s">
        <v>130</v>
      </c>
      <c r="AS175" s="5"/>
      <c r="AT175" s="78" t="str">
        <f>+HLOOKUP($B175,CRCC_AggregateDataFile!$E$1:$DV$7,6,0)</f>
        <v>EOD</v>
      </c>
      <c r="AU175" s="81" t="e">
        <f>VLOOKUP($B175,QualitativeNotes!U:V,2,FALSE)</f>
        <v>#N/A</v>
      </c>
    </row>
    <row r="176" spans="1:47" ht="60" x14ac:dyDescent="0.25">
      <c r="A176" s="89" t="str">
        <f t="shared" si="2"/>
        <v xml:space="preserve"> </v>
      </c>
      <c r="B176" s="90" t="s">
        <v>315</v>
      </c>
      <c r="C176" s="91" t="s">
        <v>307</v>
      </c>
      <c r="D176" s="137" t="s">
        <v>316</v>
      </c>
      <c r="E176" s="91" t="s">
        <v>200</v>
      </c>
      <c r="F176" s="8" t="s">
        <v>683</v>
      </c>
      <c r="G176" s="8" t="s">
        <v>684</v>
      </c>
      <c r="H176" s="8" t="s">
        <v>685</v>
      </c>
      <c r="I176" s="77" t="s">
        <v>130</v>
      </c>
      <c r="J176" s="5"/>
      <c r="K176" s="78">
        <f>+HLOOKUP(B176,CRCC_AggregateDataFile!$E$1:$DV$7,7,0)</f>
        <v>0</v>
      </c>
      <c r="L176" s="81" t="str">
        <f>VLOOKUP(B176,QualitativeNotes!B:C,2,FALSE)</f>
        <v>N/A</v>
      </c>
      <c r="M176" s="8" t="s">
        <v>683</v>
      </c>
      <c r="N176" s="8" t="s">
        <v>687</v>
      </c>
      <c r="O176" s="8" t="s">
        <v>685</v>
      </c>
      <c r="P176" s="77" t="s">
        <v>130</v>
      </c>
      <c r="Q176" s="5"/>
      <c r="R176" s="78">
        <f>+HLOOKUP($B176,CRCC_AggregateDataFile!$E$1:$DV$7,2,0)</f>
        <v>87587</v>
      </c>
      <c r="S176" s="81" t="str">
        <f>VLOOKUP($B176,QualitativeNotes!B:C,2,FALSE)</f>
        <v>N/A</v>
      </c>
      <c r="T176" s="8" t="s">
        <v>683</v>
      </c>
      <c r="U176" s="8" t="s">
        <v>688</v>
      </c>
      <c r="V176" s="8" t="s">
        <v>685</v>
      </c>
      <c r="W176" s="77" t="s">
        <v>130</v>
      </c>
      <c r="X176" s="5"/>
      <c r="Y176" s="78">
        <f>+HLOOKUP($B176,CRCC_AggregateDataFile!$E$1:$DV$7,3,0)</f>
        <v>16070</v>
      </c>
      <c r="Z176" s="81" t="str">
        <f>VLOOKUP($B176,QualitativeNotes!B:C,2,FALSE)</f>
        <v>N/A</v>
      </c>
      <c r="AA176" s="8" t="s">
        <v>683</v>
      </c>
      <c r="AB176" s="8" t="s">
        <v>689</v>
      </c>
      <c r="AC176" s="8" t="s">
        <v>685</v>
      </c>
      <c r="AD176" s="77" t="s">
        <v>130</v>
      </c>
      <c r="AE176" s="5"/>
      <c r="AF176" s="78">
        <f>+HLOOKUP($B176,CRCC_AggregateDataFile!$E$1:$DV$7,4,0)</f>
        <v>109178</v>
      </c>
      <c r="AG176" s="81" t="e">
        <f>VLOOKUP($B176,QualitativeNotes!H:I,2,FALSE)</f>
        <v>#N/A</v>
      </c>
      <c r="AH176" s="8" t="s">
        <v>683</v>
      </c>
      <c r="AI176" s="8" t="s">
        <v>690</v>
      </c>
      <c r="AJ176" s="8" t="s">
        <v>685</v>
      </c>
      <c r="AK176" s="77" t="s">
        <v>130</v>
      </c>
      <c r="AL176" s="5"/>
      <c r="AM176" s="78">
        <f>+HLOOKUP($B176,CRCC_AggregateDataFile!$E$1:$DV$7,5,0)</f>
        <v>4501</v>
      </c>
      <c r="AN176" s="81" t="e">
        <f>VLOOKUP($B176,QualitativeNotes!N:O,2,FALSE)</f>
        <v>#N/A</v>
      </c>
      <c r="AO176" s="8" t="s">
        <v>683</v>
      </c>
      <c r="AP176" s="8" t="s">
        <v>691</v>
      </c>
      <c r="AQ176" s="8" t="s">
        <v>685</v>
      </c>
      <c r="AR176" s="77" t="s">
        <v>130</v>
      </c>
      <c r="AS176" s="5"/>
      <c r="AT176" s="78">
        <f>+HLOOKUP($B176,CRCC_AggregateDataFile!$E$1:$DV$7,6,0)</f>
        <v>0</v>
      </c>
      <c r="AU176" s="81" t="e">
        <f>VLOOKUP($B176,QualitativeNotes!U:V,2,FALSE)</f>
        <v>#N/A</v>
      </c>
    </row>
    <row r="177" spans="1:47" ht="60" x14ac:dyDescent="0.25">
      <c r="A177" s="89" t="str">
        <f t="shared" si="2"/>
        <v xml:space="preserve"> </v>
      </c>
      <c r="B177" s="90" t="s">
        <v>317</v>
      </c>
      <c r="C177" s="91" t="s">
        <v>307</v>
      </c>
      <c r="D177" s="137" t="s">
        <v>318</v>
      </c>
      <c r="E177" s="91" t="s">
        <v>225</v>
      </c>
      <c r="F177" s="8" t="s">
        <v>683</v>
      </c>
      <c r="G177" s="8" t="s">
        <v>684</v>
      </c>
      <c r="H177" s="8" t="s">
        <v>685</v>
      </c>
      <c r="I177" s="77" t="s">
        <v>130</v>
      </c>
      <c r="J177" s="5"/>
      <c r="K177" s="78">
        <f>+HLOOKUP(B177,CRCC_AggregateDataFile!$E$1:$DV$7,7,0)</f>
        <v>0</v>
      </c>
      <c r="L177" s="81" t="str">
        <f>VLOOKUP(B177,QualitativeNotes!B:C,2,FALSE)</f>
        <v>N/A</v>
      </c>
      <c r="M177" s="8" t="s">
        <v>683</v>
      </c>
      <c r="N177" s="8" t="s">
        <v>687</v>
      </c>
      <c r="O177" s="8" t="s">
        <v>685</v>
      </c>
      <c r="P177" s="77" t="s">
        <v>130</v>
      </c>
      <c r="Q177" s="5"/>
      <c r="R177" s="143">
        <f>+HLOOKUP($B177,CRCC_AggregateDataFile!$E$1:$DV$7,2,0)</f>
        <v>0.99907520522451965</v>
      </c>
      <c r="S177" s="81" t="str">
        <f>VLOOKUP($B177,QualitativeNotes!B:C,2,FALSE)</f>
        <v>N/A</v>
      </c>
      <c r="T177" s="8" t="s">
        <v>683</v>
      </c>
      <c r="U177" s="8" t="s">
        <v>688</v>
      </c>
      <c r="V177" s="8" t="s">
        <v>685</v>
      </c>
      <c r="W177" s="77" t="s">
        <v>130</v>
      </c>
      <c r="X177" s="5"/>
      <c r="Y177" s="143">
        <f>+HLOOKUP($B177,CRCC_AggregateDataFile!$E$1:$DV$7,3,0)</f>
        <v>0.99981331673926577</v>
      </c>
      <c r="Z177" s="81" t="str">
        <f>VLOOKUP($B177,QualitativeNotes!B:C,2,FALSE)</f>
        <v>N/A</v>
      </c>
      <c r="AA177" s="8" t="s">
        <v>683</v>
      </c>
      <c r="AB177" s="8" t="s">
        <v>689</v>
      </c>
      <c r="AC177" s="8" t="s">
        <v>685</v>
      </c>
      <c r="AD177" s="77" t="s">
        <v>130</v>
      </c>
      <c r="AE177" s="5"/>
      <c r="AF177" s="143">
        <f>+HLOOKUP($B177,CRCC_AggregateDataFile!$E$1:$DV$7,4,0)</f>
        <v>0.99786587041345332</v>
      </c>
      <c r="AG177" s="81" t="e">
        <f>VLOOKUP($B177,QualitativeNotes!H:I,2,FALSE)</f>
        <v>#N/A</v>
      </c>
      <c r="AH177" s="8" t="s">
        <v>683</v>
      </c>
      <c r="AI177" s="8" t="s">
        <v>690</v>
      </c>
      <c r="AJ177" s="8" t="s">
        <v>685</v>
      </c>
      <c r="AK177" s="77" t="s">
        <v>130</v>
      </c>
      <c r="AL177" s="5"/>
      <c r="AM177" s="78">
        <f>+HLOOKUP($B177,CRCC_AggregateDataFile!$E$1:$DV$7,5,0)</f>
        <v>0.99755609864474559</v>
      </c>
      <c r="AN177" s="81" t="e">
        <f>VLOOKUP($B177,QualitativeNotes!N:O,2,FALSE)</f>
        <v>#N/A</v>
      </c>
      <c r="AO177" s="8" t="s">
        <v>683</v>
      </c>
      <c r="AP177" s="8" t="s">
        <v>691</v>
      </c>
      <c r="AQ177" s="8" t="s">
        <v>685</v>
      </c>
      <c r="AR177" s="77" t="s">
        <v>130</v>
      </c>
      <c r="AS177" s="5"/>
      <c r="AT177" s="78">
        <f>+HLOOKUP($B177,CRCC_AggregateDataFile!$E$1:$DV$7,6,0)</f>
        <v>1</v>
      </c>
      <c r="AU177" s="81" t="e">
        <f>VLOOKUP($B177,QualitativeNotes!U:V,2,FALSE)</f>
        <v>#N/A</v>
      </c>
    </row>
    <row r="178" spans="1:47" ht="60" x14ac:dyDescent="0.25">
      <c r="A178" s="89" t="str">
        <f t="shared" si="2"/>
        <v xml:space="preserve"> </v>
      </c>
      <c r="B178" s="90" t="s">
        <v>319</v>
      </c>
      <c r="C178" s="91" t="s">
        <v>307</v>
      </c>
      <c r="D178" s="137" t="s">
        <v>320</v>
      </c>
      <c r="E178" s="91" t="s">
        <v>131</v>
      </c>
      <c r="F178" s="8" t="s">
        <v>683</v>
      </c>
      <c r="G178" s="8" t="s">
        <v>684</v>
      </c>
      <c r="H178" s="8" t="s">
        <v>685</v>
      </c>
      <c r="I178" s="77" t="s">
        <v>130</v>
      </c>
      <c r="J178" s="5"/>
      <c r="K178" s="78">
        <f>+HLOOKUP(B178,CRCC_AggregateDataFile!$E$1:$DV$7,7,0)</f>
        <v>0</v>
      </c>
      <c r="L178" s="81" t="str">
        <f>VLOOKUP(B178,QualitativeNotes!B:C,2,FALSE)</f>
        <v>N/A</v>
      </c>
      <c r="M178" s="8" t="s">
        <v>683</v>
      </c>
      <c r="N178" s="8" t="s">
        <v>687</v>
      </c>
      <c r="O178" s="8" t="s">
        <v>685</v>
      </c>
      <c r="P178" s="77" t="s">
        <v>130</v>
      </c>
      <c r="Q178" s="5"/>
      <c r="R178" s="127">
        <f>+HLOOKUP($B178,CRCC_AggregateDataFile!$E$1:$DV$7,2,0)</f>
        <v>6053725000</v>
      </c>
      <c r="S178" s="81" t="str">
        <f>VLOOKUP($B178,QualitativeNotes!B:C,2,FALSE)</f>
        <v>N/A</v>
      </c>
      <c r="T178" s="8" t="s">
        <v>683</v>
      </c>
      <c r="U178" s="8" t="s">
        <v>688</v>
      </c>
      <c r="V178" s="8" t="s">
        <v>685</v>
      </c>
      <c r="W178" s="77" t="s">
        <v>130</v>
      </c>
      <c r="X178" s="5"/>
      <c r="Y178" s="127">
        <f>+HLOOKUP($B178,CRCC_AggregateDataFile!$E$1:$DV$7,3,0)</f>
        <v>278524858</v>
      </c>
      <c r="Z178" s="81" t="str">
        <f>VLOOKUP($B178,QualitativeNotes!B:C,2,FALSE)</f>
        <v>N/A</v>
      </c>
      <c r="AA178" s="8" t="s">
        <v>683</v>
      </c>
      <c r="AB178" s="8" t="s">
        <v>689</v>
      </c>
      <c r="AC178" s="8" t="s">
        <v>685</v>
      </c>
      <c r="AD178" s="77" t="s">
        <v>130</v>
      </c>
      <c r="AE178" s="5"/>
      <c r="AF178" s="128">
        <f>+HLOOKUP($B178,CRCC_AggregateDataFile!$E$1:$DV$7,4,0)</f>
        <v>6346115683</v>
      </c>
      <c r="AG178" s="81" t="e">
        <f>VLOOKUP($B178,QualitativeNotes!H:I,2,FALSE)</f>
        <v>#N/A</v>
      </c>
      <c r="AH178" s="8" t="s">
        <v>683</v>
      </c>
      <c r="AI178" s="8" t="s">
        <v>690</v>
      </c>
      <c r="AJ178" s="8" t="s">
        <v>685</v>
      </c>
      <c r="AK178" s="77" t="s">
        <v>130</v>
      </c>
      <c r="AL178" s="5"/>
      <c r="AM178" s="78">
        <f>+HLOOKUP($B178,CRCC_AggregateDataFile!$E$1:$DV$7,5,0)</f>
        <v>94668753</v>
      </c>
      <c r="AN178" s="81" t="e">
        <f>VLOOKUP($B178,QualitativeNotes!N:O,2,FALSE)</f>
        <v>#N/A</v>
      </c>
      <c r="AO178" s="8" t="s">
        <v>683</v>
      </c>
      <c r="AP178" s="8" t="s">
        <v>691</v>
      </c>
      <c r="AQ178" s="8" t="s">
        <v>685</v>
      </c>
      <c r="AR178" s="77" t="s">
        <v>130</v>
      </c>
      <c r="AS178" s="5"/>
      <c r="AT178" s="78">
        <f>+HLOOKUP($B178,CRCC_AggregateDataFile!$E$1:$DV$7,6,0)</f>
        <v>0</v>
      </c>
      <c r="AU178" s="81" t="e">
        <f>VLOOKUP($B178,QualitativeNotes!U:V,2,FALSE)</f>
        <v>#N/A</v>
      </c>
    </row>
    <row r="179" spans="1:47" ht="60" x14ac:dyDescent="0.25">
      <c r="A179" s="89" t="str">
        <f t="shared" si="2"/>
        <v xml:space="preserve"> </v>
      </c>
      <c r="B179" s="90" t="s">
        <v>321</v>
      </c>
      <c r="C179" s="91" t="s">
        <v>307</v>
      </c>
      <c r="D179" s="137" t="s">
        <v>322</v>
      </c>
      <c r="E179" s="91" t="s">
        <v>131</v>
      </c>
      <c r="F179" s="8" t="s">
        <v>683</v>
      </c>
      <c r="G179" s="8" t="s">
        <v>684</v>
      </c>
      <c r="H179" s="8" t="s">
        <v>685</v>
      </c>
      <c r="I179" s="77" t="s">
        <v>130</v>
      </c>
      <c r="J179" s="5"/>
      <c r="K179" s="78">
        <f>+HLOOKUP(B179,CRCC_AggregateDataFile!$E$1:$DV$7,7,0)</f>
        <v>0</v>
      </c>
      <c r="L179" s="81" t="str">
        <f>VLOOKUP(B179,QualitativeNotes!B:C,2,FALSE)</f>
        <v>N/A</v>
      </c>
      <c r="M179" s="8" t="s">
        <v>683</v>
      </c>
      <c r="N179" s="8" t="s">
        <v>687</v>
      </c>
      <c r="O179" s="8" t="s">
        <v>685</v>
      </c>
      <c r="P179" s="77" t="s">
        <v>130</v>
      </c>
      <c r="Q179" s="5"/>
      <c r="R179" s="127">
        <f>+HLOOKUP($B179,CRCC_AggregateDataFile!$E$1:$DV$7,2,0)</f>
        <v>75124977.366255105</v>
      </c>
      <c r="S179" s="81" t="str">
        <f>VLOOKUP($B179,QualitativeNotes!B:C,2,FALSE)</f>
        <v>N/A</v>
      </c>
      <c r="T179" s="8" t="s">
        <v>683</v>
      </c>
      <c r="U179" s="8" t="s">
        <v>688</v>
      </c>
      <c r="V179" s="8" t="s">
        <v>685</v>
      </c>
      <c r="W179" s="77" t="s">
        <v>130</v>
      </c>
      <c r="X179" s="5"/>
      <c r="Y179" s="127">
        <f>+HLOOKUP($B179,CRCC_AggregateDataFile!$E$1:$DV$7,3,0)</f>
        <v>1571666.0823045301</v>
      </c>
      <c r="Z179" s="81" t="str">
        <f>VLOOKUP($B179,QualitativeNotes!B:C,2,FALSE)</f>
        <v>N/A</v>
      </c>
      <c r="AA179" s="8" t="s">
        <v>683</v>
      </c>
      <c r="AB179" s="8" t="s">
        <v>689</v>
      </c>
      <c r="AC179" s="8" t="s">
        <v>685</v>
      </c>
      <c r="AD179" s="77" t="s">
        <v>130</v>
      </c>
      <c r="AE179" s="5"/>
      <c r="AF179" s="78">
        <f>+HLOOKUP($B179,CRCC_AggregateDataFile!$E$1:$DV$7,4,0)</f>
        <v>115223445.297778</v>
      </c>
      <c r="AG179" s="81" t="e">
        <f>VLOOKUP($B179,QualitativeNotes!H:I,2,FALSE)</f>
        <v>#N/A</v>
      </c>
      <c r="AH179" s="8" t="s">
        <v>683</v>
      </c>
      <c r="AI179" s="8" t="s">
        <v>690</v>
      </c>
      <c r="AJ179" s="8" t="s">
        <v>685</v>
      </c>
      <c r="AK179" s="77" t="s">
        <v>130</v>
      </c>
      <c r="AL179" s="5"/>
      <c r="AM179" s="78">
        <f>+HLOOKUP($B179,CRCC_AggregateDataFile!$E$1:$DV$7,5,0)</f>
        <v>973053.79423868295</v>
      </c>
      <c r="AN179" s="81" t="e">
        <f>VLOOKUP($B179,QualitativeNotes!N:O,2,FALSE)</f>
        <v>#N/A</v>
      </c>
      <c r="AO179" s="8" t="s">
        <v>683</v>
      </c>
      <c r="AP179" s="8" t="s">
        <v>691</v>
      </c>
      <c r="AQ179" s="8" t="s">
        <v>685</v>
      </c>
      <c r="AR179" s="77" t="s">
        <v>130</v>
      </c>
      <c r="AS179" s="5"/>
      <c r="AT179" s="78">
        <f>+HLOOKUP($B179,CRCC_AggregateDataFile!$E$1:$DV$7,6,0)</f>
        <v>0</v>
      </c>
      <c r="AU179" s="81" t="e">
        <f>VLOOKUP($B179,QualitativeNotes!U:V,2,FALSE)</f>
        <v>#N/A</v>
      </c>
    </row>
    <row r="180" spans="1:47" ht="30" x14ac:dyDescent="0.25">
      <c r="A180" s="89" t="str">
        <f t="shared" si="2"/>
        <v xml:space="preserve"> </v>
      </c>
      <c r="B180" s="90" t="s">
        <v>324</v>
      </c>
      <c r="C180" s="91" t="s">
        <v>709</v>
      </c>
      <c r="D180" s="91" t="s">
        <v>709</v>
      </c>
      <c r="E180" s="91" t="s">
        <v>131</v>
      </c>
      <c r="F180" s="8" t="s">
        <v>710</v>
      </c>
      <c r="G180" s="8" t="s">
        <v>684</v>
      </c>
      <c r="H180" s="8" t="s">
        <v>685</v>
      </c>
      <c r="I180" s="77" t="s">
        <v>130</v>
      </c>
      <c r="J180" s="5"/>
      <c r="K180" s="130">
        <f>+HLOOKUP(B180,CRCC_AggregateDataFile!$E$1:$DV$7,7,0)</f>
        <v>88369824072.6035</v>
      </c>
      <c r="L180" s="81" t="str">
        <f>VLOOKUP(B180,QualitativeNotes!B:C,2,FALSE)</f>
        <v>N/A</v>
      </c>
      <c r="M180" s="8" t="s">
        <v>710</v>
      </c>
      <c r="N180" s="8" t="s">
        <v>687</v>
      </c>
      <c r="O180" s="8" t="s">
        <v>685</v>
      </c>
      <c r="P180" s="77" t="s">
        <v>130</v>
      </c>
      <c r="Q180" s="5"/>
      <c r="R180" s="78">
        <f>+HLOOKUP($B180,CRCC_AggregateDataFile!$E$1:$DV$7,2,0)</f>
        <v>88369824072.6035</v>
      </c>
      <c r="S180" s="81" t="str">
        <f>VLOOKUP($B180,QualitativeNotes!B:C,2,FALSE)</f>
        <v>N/A</v>
      </c>
      <c r="T180" s="8" t="s">
        <v>710</v>
      </c>
      <c r="U180" s="8" t="s">
        <v>688</v>
      </c>
      <c r="V180" s="8" t="s">
        <v>685</v>
      </c>
      <c r="W180" s="77" t="s">
        <v>130</v>
      </c>
      <c r="X180" s="5"/>
      <c r="Y180" s="78">
        <f>+HLOOKUP($B180,CRCC_AggregateDataFile!$E$1:$DV$7,3,0)</f>
        <v>0</v>
      </c>
      <c r="Z180" s="81" t="str">
        <f>VLOOKUP($B180,QualitativeNotes!B:C,2,FALSE)</f>
        <v>N/A</v>
      </c>
      <c r="AA180" s="8" t="s">
        <v>710</v>
      </c>
      <c r="AB180" s="8" t="s">
        <v>689</v>
      </c>
      <c r="AC180" s="8" t="s">
        <v>685</v>
      </c>
      <c r="AD180" s="77" t="s">
        <v>130</v>
      </c>
      <c r="AE180" s="5"/>
      <c r="AF180" s="78">
        <f>+HLOOKUP($B180,CRCC_AggregateDataFile!$E$1:$DV$7,4,0)</f>
        <v>0</v>
      </c>
      <c r="AG180" s="81" t="e">
        <f>VLOOKUP($B180,QualitativeNotes!H:I,2,FALSE)</f>
        <v>#N/A</v>
      </c>
      <c r="AH180" s="8" t="s">
        <v>710</v>
      </c>
      <c r="AI180" s="8" t="s">
        <v>690</v>
      </c>
      <c r="AJ180" s="8" t="s">
        <v>685</v>
      </c>
      <c r="AK180" s="77" t="s">
        <v>130</v>
      </c>
      <c r="AL180" s="5"/>
      <c r="AM180" s="78">
        <f>+HLOOKUP($B180,CRCC_AggregateDataFile!$E$1:$DV$7,5,0)</f>
        <v>0</v>
      </c>
      <c r="AN180" s="81" t="e">
        <f>VLOOKUP($B180,QualitativeNotes!N:O,2,FALSE)</f>
        <v>#N/A</v>
      </c>
      <c r="AO180" s="8" t="s">
        <v>710</v>
      </c>
      <c r="AP180" s="8" t="s">
        <v>691</v>
      </c>
      <c r="AQ180" s="8" t="s">
        <v>685</v>
      </c>
      <c r="AR180" s="77" t="s">
        <v>130</v>
      </c>
      <c r="AS180" s="5"/>
      <c r="AT180" s="78">
        <f>+HLOOKUP($B180,CRCC_AggregateDataFile!$E$1:$DV$7,6,0)</f>
        <v>0</v>
      </c>
      <c r="AU180" s="81" t="e">
        <f>VLOOKUP($B180,QualitativeNotes!U:V,2,FALSE)</f>
        <v>#N/A</v>
      </c>
    </row>
    <row r="181" spans="1:47" ht="30" x14ac:dyDescent="0.25">
      <c r="A181" s="89" t="str">
        <f t="shared" si="2"/>
        <v xml:space="preserve"> </v>
      </c>
      <c r="B181" s="90" t="s">
        <v>326</v>
      </c>
      <c r="C181" s="91" t="s">
        <v>325</v>
      </c>
      <c r="D181" s="91" t="s">
        <v>325</v>
      </c>
      <c r="E181" s="91" t="s">
        <v>131</v>
      </c>
      <c r="F181" s="8" t="s">
        <v>710</v>
      </c>
      <c r="G181" s="8" t="s">
        <v>684</v>
      </c>
      <c r="H181" s="8" t="s">
        <v>685</v>
      </c>
      <c r="I181" s="77" t="s">
        <v>130</v>
      </c>
      <c r="J181" s="5"/>
      <c r="K181" s="130">
        <f>+HLOOKUP(B181,CRCC_AggregateDataFile!$E$1:$DV$7,7,0)</f>
        <v>439236210064</v>
      </c>
      <c r="L181" s="81" t="str">
        <f>VLOOKUP(B181,QualitativeNotes!B:C,2,FALSE)</f>
        <v>N/A</v>
      </c>
      <c r="M181" s="8" t="s">
        <v>710</v>
      </c>
      <c r="N181" s="8" t="s">
        <v>687</v>
      </c>
      <c r="O181" s="8" t="s">
        <v>685</v>
      </c>
      <c r="P181" s="77" t="s">
        <v>130</v>
      </c>
      <c r="Q181" s="5"/>
      <c r="R181" s="78">
        <f>+HLOOKUP($B181,CRCC_AggregateDataFile!$E$1:$DV$7,2,0)</f>
        <v>439236210064</v>
      </c>
      <c r="S181" s="81" t="str">
        <f>VLOOKUP($B181,QualitativeNotes!B:C,2,FALSE)</f>
        <v>N/A</v>
      </c>
      <c r="T181" s="8" t="s">
        <v>710</v>
      </c>
      <c r="U181" s="8" t="s">
        <v>688</v>
      </c>
      <c r="V181" s="8" t="s">
        <v>685</v>
      </c>
      <c r="W181" s="77" t="s">
        <v>130</v>
      </c>
      <c r="X181" s="5"/>
      <c r="Y181" s="78">
        <f>+HLOOKUP($B181,CRCC_AggregateDataFile!$E$1:$DV$7,3,0)</f>
        <v>0</v>
      </c>
      <c r="Z181" s="81" t="str">
        <f>VLOOKUP($B181,QualitativeNotes!B:C,2,FALSE)</f>
        <v>N/A</v>
      </c>
      <c r="AA181" s="8" t="s">
        <v>710</v>
      </c>
      <c r="AB181" s="8" t="s">
        <v>689</v>
      </c>
      <c r="AC181" s="8" t="s">
        <v>685</v>
      </c>
      <c r="AD181" s="77" t="s">
        <v>130</v>
      </c>
      <c r="AE181" s="5"/>
      <c r="AF181" s="78">
        <f>+HLOOKUP($B181,CRCC_AggregateDataFile!$E$1:$DV$7,4,0)</f>
        <v>0</v>
      </c>
      <c r="AG181" s="81" t="e">
        <f>VLOOKUP($B181,QualitativeNotes!H:I,2,FALSE)</f>
        <v>#N/A</v>
      </c>
      <c r="AH181" s="8" t="s">
        <v>710</v>
      </c>
      <c r="AI181" s="8" t="s">
        <v>690</v>
      </c>
      <c r="AJ181" s="8" t="s">
        <v>685</v>
      </c>
      <c r="AK181" s="77" t="s">
        <v>130</v>
      </c>
      <c r="AL181" s="5"/>
      <c r="AM181" s="78">
        <f>+HLOOKUP($B181,CRCC_AggregateDataFile!$E$1:$DV$7,5,0)</f>
        <v>0</v>
      </c>
      <c r="AN181" s="81" t="e">
        <f>VLOOKUP($B181,QualitativeNotes!N:O,2,FALSE)</f>
        <v>#N/A</v>
      </c>
      <c r="AO181" s="8" t="s">
        <v>710</v>
      </c>
      <c r="AP181" s="8" t="s">
        <v>691</v>
      </c>
      <c r="AQ181" s="8" t="s">
        <v>685</v>
      </c>
      <c r="AR181" s="77" t="s">
        <v>130</v>
      </c>
      <c r="AS181" s="5"/>
      <c r="AT181" s="78">
        <f>+HLOOKUP($B181,CRCC_AggregateDataFile!$E$1:$DV$7,6,0)</f>
        <v>0</v>
      </c>
      <c r="AU181" s="81" t="e">
        <f>VLOOKUP($B181,QualitativeNotes!U:V,2,FALSE)</f>
        <v>#N/A</v>
      </c>
    </row>
    <row r="182" spans="1:47" ht="30" x14ac:dyDescent="0.25">
      <c r="A182" s="89" t="str">
        <f t="shared" si="2"/>
        <v xml:space="preserve"> </v>
      </c>
      <c r="B182" s="90" t="s">
        <v>328</v>
      </c>
      <c r="C182" s="91" t="s">
        <v>327</v>
      </c>
      <c r="D182" s="91" t="s">
        <v>327</v>
      </c>
      <c r="E182" s="91" t="s">
        <v>131</v>
      </c>
      <c r="F182" s="8" t="s">
        <v>683</v>
      </c>
      <c r="G182" s="8" t="s">
        <v>684</v>
      </c>
      <c r="H182" s="8" t="s">
        <v>685</v>
      </c>
      <c r="I182" s="77" t="s">
        <v>130</v>
      </c>
      <c r="J182" s="5"/>
      <c r="K182" s="130">
        <f>+HLOOKUP(B182,CRCC_AggregateDataFile!$E$1:$DV$7,7,0)</f>
        <v>1141105655633.3401</v>
      </c>
      <c r="L182" s="81" t="str">
        <f>VLOOKUP(B182,QualitativeNotes!B:C,2,FALSE)</f>
        <v>N/A</v>
      </c>
      <c r="M182" s="8" t="s">
        <v>683</v>
      </c>
      <c r="N182" s="8" t="s">
        <v>687</v>
      </c>
      <c r="O182" s="8" t="s">
        <v>685</v>
      </c>
      <c r="P182" s="77" t="s">
        <v>130</v>
      </c>
      <c r="Q182" s="5"/>
      <c r="R182" s="78">
        <f>+HLOOKUP($B182,CRCC_AggregateDataFile!$E$1:$DV$7,2,0)</f>
        <v>0</v>
      </c>
      <c r="S182" s="81" t="str">
        <f>VLOOKUP($B182,QualitativeNotes!B:C,2,FALSE)</f>
        <v>N/A</v>
      </c>
      <c r="T182" s="8" t="s">
        <v>683</v>
      </c>
      <c r="U182" s="8" t="s">
        <v>688</v>
      </c>
      <c r="V182" s="8" t="s">
        <v>685</v>
      </c>
      <c r="W182" s="77" t="s">
        <v>130</v>
      </c>
      <c r="X182" s="5"/>
      <c r="Y182" s="78">
        <f>+HLOOKUP($B182,CRCC_AggregateDataFile!$E$1:$DV$7,3,0)</f>
        <v>0</v>
      </c>
      <c r="Z182" s="81" t="str">
        <f>VLOOKUP($B182,QualitativeNotes!B:C,2,FALSE)</f>
        <v>N/A</v>
      </c>
      <c r="AA182" s="8" t="s">
        <v>683</v>
      </c>
      <c r="AB182" s="8" t="s">
        <v>689</v>
      </c>
      <c r="AC182" s="8" t="s">
        <v>685</v>
      </c>
      <c r="AD182" s="77" t="s">
        <v>130</v>
      </c>
      <c r="AE182" s="5"/>
      <c r="AF182" s="78">
        <f>+HLOOKUP($B182,CRCC_AggregateDataFile!$E$1:$DV$7,4,0)</f>
        <v>0</v>
      </c>
      <c r="AG182" s="81" t="e">
        <f>VLOOKUP($B182,QualitativeNotes!H:I,2,FALSE)</f>
        <v>#N/A</v>
      </c>
      <c r="AH182" s="8" t="s">
        <v>683</v>
      </c>
      <c r="AI182" s="8" t="s">
        <v>690</v>
      </c>
      <c r="AJ182" s="8" t="s">
        <v>685</v>
      </c>
      <c r="AK182" s="77" t="s">
        <v>130</v>
      </c>
      <c r="AL182" s="5"/>
      <c r="AM182" s="78">
        <f>+HLOOKUP($B182,CRCC_AggregateDataFile!$E$1:$DV$7,5,0)</f>
        <v>0</v>
      </c>
      <c r="AN182" s="81" t="e">
        <f>VLOOKUP($B182,QualitativeNotes!N:O,2,FALSE)</f>
        <v>#N/A</v>
      </c>
      <c r="AO182" s="8" t="s">
        <v>683</v>
      </c>
      <c r="AP182" s="8" t="s">
        <v>691</v>
      </c>
      <c r="AQ182" s="8" t="s">
        <v>685</v>
      </c>
      <c r="AR182" s="77" t="s">
        <v>130</v>
      </c>
      <c r="AS182" s="5"/>
      <c r="AT182" s="78">
        <f>+HLOOKUP($B182,CRCC_AggregateDataFile!$E$1:$DV$7,6,0)</f>
        <v>0</v>
      </c>
      <c r="AU182" s="81" t="e">
        <f>VLOOKUP($B182,QualitativeNotes!U:V,2,FALSE)</f>
        <v>#N/A</v>
      </c>
    </row>
    <row r="183" spans="1:47" ht="30" x14ac:dyDescent="0.25">
      <c r="A183" s="89" t="str">
        <f t="shared" si="2"/>
        <v xml:space="preserve"> </v>
      </c>
      <c r="B183" s="90" t="s">
        <v>330</v>
      </c>
      <c r="C183" s="91" t="s">
        <v>329</v>
      </c>
      <c r="D183" s="91" t="s">
        <v>331</v>
      </c>
      <c r="E183" s="91" t="s">
        <v>71</v>
      </c>
      <c r="F183" s="8" t="s">
        <v>710</v>
      </c>
      <c r="G183" s="8" t="s">
        <v>684</v>
      </c>
      <c r="H183" s="8" t="s">
        <v>685</v>
      </c>
      <c r="I183" s="77" t="s">
        <v>130</v>
      </c>
      <c r="J183" s="5"/>
      <c r="K183" s="78" t="str">
        <f>+HLOOKUP(B183,CRCC_AggregateDataFile!$E$1:$DV$7,7,0)</f>
        <v>Cover 2</v>
      </c>
      <c r="L183" s="81" t="str">
        <f>VLOOKUP(B183,QualitativeNotes!B:C,2,FALSE)</f>
        <v>N/A</v>
      </c>
      <c r="M183" s="8" t="s">
        <v>710</v>
      </c>
      <c r="N183" s="8" t="s">
        <v>687</v>
      </c>
      <c r="O183" s="8" t="s">
        <v>685</v>
      </c>
      <c r="P183" s="77" t="s">
        <v>130</v>
      </c>
      <c r="Q183" s="5"/>
      <c r="R183" s="78" t="str">
        <f>+HLOOKUP($B183,CRCC_AggregateDataFile!$E$1:$DV$7,2,0)</f>
        <v>Cover 2</v>
      </c>
      <c r="S183" s="81" t="str">
        <f>VLOOKUP($B183,QualitativeNotes!B:C,2,FALSE)</f>
        <v>N/A</v>
      </c>
      <c r="T183" s="8" t="s">
        <v>710</v>
      </c>
      <c r="U183" s="8" t="s">
        <v>688</v>
      </c>
      <c r="V183" s="8" t="s">
        <v>685</v>
      </c>
      <c r="W183" s="77" t="s">
        <v>130</v>
      </c>
      <c r="X183" s="5"/>
      <c r="Y183" s="78" t="str">
        <f>+HLOOKUP($B183,CRCC_AggregateDataFile!$E$1:$DV$7,3,0)</f>
        <v>Cover 2</v>
      </c>
      <c r="Z183" s="81" t="str">
        <f>VLOOKUP($B183,QualitativeNotes!B:C,2,FALSE)</f>
        <v>N/A</v>
      </c>
      <c r="AA183" s="8" t="s">
        <v>710</v>
      </c>
      <c r="AB183" s="8" t="s">
        <v>689</v>
      </c>
      <c r="AC183" s="8" t="s">
        <v>685</v>
      </c>
      <c r="AD183" s="77" t="s">
        <v>130</v>
      </c>
      <c r="AE183" s="5"/>
      <c r="AF183" s="78" t="str">
        <f>+HLOOKUP($B183,CRCC_AggregateDataFile!$E$1:$DV$7,4,0)</f>
        <v>Cover 2</v>
      </c>
      <c r="AG183" s="81" t="e">
        <f>VLOOKUP($B183,QualitativeNotes!H:I,2,FALSE)</f>
        <v>#N/A</v>
      </c>
      <c r="AH183" s="8" t="s">
        <v>710</v>
      </c>
      <c r="AI183" s="8" t="s">
        <v>690</v>
      </c>
      <c r="AJ183" s="8" t="s">
        <v>685</v>
      </c>
      <c r="AK183" s="77" t="s">
        <v>130</v>
      </c>
      <c r="AL183" s="5"/>
      <c r="AM183" s="78" t="str">
        <f>+HLOOKUP($B183,CRCC_AggregateDataFile!$E$1:$DV$7,5,0)</f>
        <v>Cover 2</v>
      </c>
      <c r="AN183" s="81" t="e">
        <f>VLOOKUP($B183,QualitativeNotes!N:O,2,FALSE)</f>
        <v>#N/A</v>
      </c>
      <c r="AO183" s="8" t="s">
        <v>710</v>
      </c>
      <c r="AP183" s="8" t="s">
        <v>691</v>
      </c>
      <c r="AQ183" s="8" t="s">
        <v>685</v>
      </c>
      <c r="AR183" s="77" t="s">
        <v>130</v>
      </c>
      <c r="AS183" s="5"/>
      <c r="AT183" s="78" t="str">
        <f>+HLOOKUP($B183,CRCC_AggregateDataFile!$E$1:$DV$7,6,0)</f>
        <v>Cover 2</v>
      </c>
      <c r="AU183" s="81" t="e">
        <f>VLOOKUP($B183,QualitativeNotes!U:V,2,FALSE)</f>
        <v>#N/A</v>
      </c>
    </row>
    <row r="184" spans="1:47" ht="45" x14ac:dyDescent="0.25">
      <c r="A184" s="89" t="str">
        <f t="shared" si="2"/>
        <v xml:space="preserve"> </v>
      </c>
      <c r="B184" s="90" t="s">
        <v>332</v>
      </c>
      <c r="C184" s="91" t="s">
        <v>329</v>
      </c>
      <c r="D184" s="91" t="s">
        <v>333</v>
      </c>
      <c r="E184" s="91" t="s">
        <v>131</v>
      </c>
      <c r="F184" s="8" t="s">
        <v>710</v>
      </c>
      <c r="G184" s="8" t="s">
        <v>684</v>
      </c>
      <c r="H184" s="8" t="s">
        <v>685</v>
      </c>
      <c r="I184" s="77" t="s">
        <v>130</v>
      </c>
      <c r="J184" s="5" t="s">
        <v>334</v>
      </c>
      <c r="K184" s="78">
        <f>+HLOOKUP($B184,CRCC_DataFile_7_1!$F$1:$M$7,7,0)</f>
        <v>842797215418.29004</v>
      </c>
      <c r="L184" s="81" t="str">
        <f>VLOOKUP(B184,QualitativeNotes!B:C,2,FALSE)</f>
        <v>N/A</v>
      </c>
      <c r="M184" s="8" t="s">
        <v>710</v>
      </c>
      <c r="N184" s="8" t="s">
        <v>687</v>
      </c>
      <c r="O184" s="8" t="s">
        <v>685</v>
      </c>
      <c r="P184" s="77" t="s">
        <v>130</v>
      </c>
      <c r="Q184" s="5" t="s">
        <v>334</v>
      </c>
      <c r="R184" s="78">
        <f>+HLOOKUP($B184,CRCC_DataFile_7_1!$F$1:$M$7,2,0)</f>
        <v>348161117477.21698</v>
      </c>
      <c r="S184" s="81" t="str">
        <f>VLOOKUP($B184,QualitativeNotes!B:C,2,FALSE)</f>
        <v>N/A</v>
      </c>
      <c r="T184" s="8" t="s">
        <v>710</v>
      </c>
      <c r="U184" s="8" t="s">
        <v>688</v>
      </c>
      <c r="V184" s="8" t="s">
        <v>685</v>
      </c>
      <c r="W184" s="77" t="s">
        <v>130</v>
      </c>
      <c r="X184" s="5" t="s">
        <v>334</v>
      </c>
      <c r="Y184" s="78">
        <f>+HLOOKUP($B184,CRCC_DataFile_7_1!$F$1:$M$7,3,0)</f>
        <v>120686804858.713</v>
      </c>
      <c r="Z184" s="81" t="str">
        <f>VLOOKUP($B184,QualitativeNotes!B:C,2,FALSE)</f>
        <v>N/A</v>
      </c>
      <c r="AA184" s="8" t="s">
        <v>710</v>
      </c>
      <c r="AB184" s="8" t="s">
        <v>689</v>
      </c>
      <c r="AC184" s="8" t="s">
        <v>685</v>
      </c>
      <c r="AD184" s="77" t="s">
        <v>130</v>
      </c>
      <c r="AE184" s="5" t="s">
        <v>334</v>
      </c>
      <c r="AF184" s="78">
        <f>+HLOOKUP($B184,CRCC_DataFile_7_1!$F$1:$M$7,4,0)</f>
        <v>48083331792.174698</v>
      </c>
      <c r="AG184" s="81" t="e">
        <f>VLOOKUP($B184,QualitativeNotes!H:I,2,FALSE)</f>
        <v>#N/A</v>
      </c>
      <c r="AH184" s="8" t="s">
        <v>710</v>
      </c>
      <c r="AI184" s="8" t="s">
        <v>690</v>
      </c>
      <c r="AJ184" s="8" t="s">
        <v>685</v>
      </c>
      <c r="AK184" s="77" t="s">
        <v>130</v>
      </c>
      <c r="AL184" s="5" t="s">
        <v>334</v>
      </c>
      <c r="AM184" s="78">
        <f>+HLOOKUP($B184,CRCC_DataFile_7_1!$F$1:$M$7,5,0)</f>
        <v>162173039697.827</v>
      </c>
      <c r="AN184" s="81" t="e">
        <f>VLOOKUP($B184,QualitativeNotes!N:O,2,FALSE)</f>
        <v>#N/A</v>
      </c>
      <c r="AO184" s="8" t="s">
        <v>710</v>
      </c>
      <c r="AP184" s="8" t="s">
        <v>691</v>
      </c>
      <c r="AQ184" s="8" t="s">
        <v>685</v>
      </c>
      <c r="AR184" s="77" t="s">
        <v>130</v>
      </c>
      <c r="AS184" s="5" t="s">
        <v>334</v>
      </c>
      <c r="AT184" s="78">
        <f>+HLOOKUP($B184,CRCC_DataFile_7_1!$F$1:$M$7,6,0)</f>
        <v>145574839706.06799</v>
      </c>
      <c r="AU184" s="81" t="e">
        <f>VLOOKUP($B184,QualitativeNotes!U:V,2,FALSE)</f>
        <v>#N/A</v>
      </c>
    </row>
    <row r="185" spans="1:47" ht="45" x14ac:dyDescent="0.25">
      <c r="A185" s="89" t="str">
        <f t="shared" si="2"/>
        <v xml:space="preserve"> </v>
      </c>
      <c r="B185" s="90" t="s">
        <v>332</v>
      </c>
      <c r="C185" s="91" t="s">
        <v>329</v>
      </c>
      <c r="D185" s="91" t="s">
        <v>333</v>
      </c>
      <c r="E185" s="91" t="s">
        <v>131</v>
      </c>
      <c r="F185" s="8" t="s">
        <v>710</v>
      </c>
      <c r="G185" s="8" t="s">
        <v>684</v>
      </c>
      <c r="H185" s="8" t="s">
        <v>685</v>
      </c>
      <c r="I185" s="77" t="s">
        <v>130</v>
      </c>
      <c r="J185" s="5" t="s">
        <v>334</v>
      </c>
      <c r="K185" s="78">
        <f>+HLOOKUP($B185,CRCC_DataFile_7_1!$F$1:$M$7,7,0)</f>
        <v>842797215418.29004</v>
      </c>
      <c r="L185" s="81" t="str">
        <f>VLOOKUP(B185,QualitativeNotes!B:C,2,FALSE)</f>
        <v>N/A</v>
      </c>
      <c r="M185" s="8" t="s">
        <v>710</v>
      </c>
      <c r="N185" s="8" t="s">
        <v>687</v>
      </c>
      <c r="O185" s="8" t="s">
        <v>685</v>
      </c>
      <c r="P185" s="77" t="s">
        <v>130</v>
      </c>
      <c r="Q185" s="5" t="s">
        <v>334</v>
      </c>
      <c r="R185" s="78">
        <f>+HLOOKUP($B185,CRCC_DataFile_7_1!$F$1:$M$7,2,0)</f>
        <v>348161117477.21698</v>
      </c>
      <c r="S185" s="81" t="str">
        <f>VLOOKUP($B185,QualitativeNotes!B:C,2,FALSE)</f>
        <v>N/A</v>
      </c>
      <c r="T185" s="8" t="s">
        <v>710</v>
      </c>
      <c r="U185" s="8" t="s">
        <v>688</v>
      </c>
      <c r="V185" s="8" t="s">
        <v>685</v>
      </c>
      <c r="W185" s="77" t="s">
        <v>130</v>
      </c>
      <c r="X185" s="5" t="s">
        <v>334</v>
      </c>
      <c r="Y185" s="78">
        <f>+HLOOKUP($B185,CRCC_DataFile_7_1!$F$1:$M$7,3,0)</f>
        <v>120686804858.713</v>
      </c>
      <c r="Z185" s="81" t="str">
        <f>VLOOKUP($B185,QualitativeNotes!B:C,2,FALSE)</f>
        <v>N/A</v>
      </c>
      <c r="AA185" s="8" t="s">
        <v>710</v>
      </c>
      <c r="AB185" s="8" t="s">
        <v>689</v>
      </c>
      <c r="AC185" s="8" t="s">
        <v>685</v>
      </c>
      <c r="AD185" s="77" t="s">
        <v>130</v>
      </c>
      <c r="AE185" s="5" t="s">
        <v>334</v>
      </c>
      <c r="AF185" s="78">
        <f>+HLOOKUP($B185,CRCC_DataFile_7_1!$F$1:$M$7,4,0)</f>
        <v>48083331792.174698</v>
      </c>
      <c r="AG185" s="81" t="e">
        <f>VLOOKUP($B185,QualitativeNotes!H:I,2,FALSE)</f>
        <v>#N/A</v>
      </c>
      <c r="AH185" s="8" t="s">
        <v>710</v>
      </c>
      <c r="AI185" s="8" t="s">
        <v>690</v>
      </c>
      <c r="AJ185" s="8" t="s">
        <v>685</v>
      </c>
      <c r="AK185" s="77" t="s">
        <v>130</v>
      </c>
      <c r="AL185" s="5" t="s">
        <v>334</v>
      </c>
      <c r="AM185" s="78">
        <f>+HLOOKUP($B185,CRCC_DataFile_7_1!$F$1:$M$7,5,0)</f>
        <v>162173039697.827</v>
      </c>
      <c r="AN185" s="81" t="e">
        <f>VLOOKUP($B185,QualitativeNotes!N:O,2,FALSE)</f>
        <v>#N/A</v>
      </c>
      <c r="AO185" s="8" t="s">
        <v>710</v>
      </c>
      <c r="AP185" s="8" t="s">
        <v>691</v>
      </c>
      <c r="AQ185" s="8" t="s">
        <v>685</v>
      </c>
      <c r="AR185" s="77" t="s">
        <v>130</v>
      </c>
      <c r="AS185" s="5" t="s">
        <v>334</v>
      </c>
      <c r="AT185" s="78">
        <f>+HLOOKUP($B185,CRCC_DataFile_7_1!$F$1:$M$7,6,0)</f>
        <v>145574839706.06799</v>
      </c>
      <c r="AU185" s="81" t="e">
        <f>VLOOKUP($B185,QualitativeNotes!U:V,2,FALSE)</f>
        <v>#N/A</v>
      </c>
    </row>
    <row r="186" spans="1:47" ht="30" x14ac:dyDescent="0.25">
      <c r="A186" s="89" t="str">
        <f t="shared" si="2"/>
        <v xml:space="preserve"> </v>
      </c>
      <c r="B186" s="90" t="s">
        <v>336</v>
      </c>
      <c r="C186" s="91" t="s">
        <v>329</v>
      </c>
      <c r="D186" s="91" t="s">
        <v>337</v>
      </c>
      <c r="E186" s="91" t="s">
        <v>131</v>
      </c>
      <c r="F186" s="8" t="s">
        <v>710</v>
      </c>
      <c r="G186" s="8" t="s">
        <v>684</v>
      </c>
      <c r="H186" s="8" t="s">
        <v>685</v>
      </c>
      <c r="I186" s="77" t="s">
        <v>130</v>
      </c>
      <c r="J186" s="5" t="s">
        <v>334</v>
      </c>
      <c r="K186" s="78">
        <f>+HLOOKUP($B186,CRCC_DataFile_7_1!$F$1:$M$7,7,0)</f>
        <v>0</v>
      </c>
      <c r="L186" s="81" t="str">
        <f>VLOOKUP(B186,QualitativeNotes!B:C,2,FALSE)</f>
        <v>N/A</v>
      </c>
      <c r="M186" s="8" t="s">
        <v>710</v>
      </c>
      <c r="N186" s="8" t="s">
        <v>687</v>
      </c>
      <c r="O186" s="8" t="s">
        <v>685</v>
      </c>
      <c r="P186" s="77" t="s">
        <v>130</v>
      </c>
      <c r="Q186" s="5" t="s">
        <v>334</v>
      </c>
      <c r="R186" s="78" t="str">
        <f>+HLOOKUP($B186,CRCC_DataFile_7_1!$F$1:$M$7,2,0)</f>
        <v>-</v>
      </c>
      <c r="S186" s="81" t="str">
        <f>VLOOKUP($B186,QualitativeNotes!B:C,2,FALSE)</f>
        <v>N/A</v>
      </c>
      <c r="T186" s="8" t="s">
        <v>710</v>
      </c>
      <c r="U186" s="8" t="s">
        <v>688</v>
      </c>
      <c r="V186" s="8" t="s">
        <v>685</v>
      </c>
      <c r="W186" s="77" t="s">
        <v>130</v>
      </c>
      <c r="X186" s="5" t="s">
        <v>334</v>
      </c>
      <c r="Y186" s="78" t="str">
        <f>+HLOOKUP($B186,CRCC_DataFile_7_1!$F$1:$M$7,3,0)</f>
        <v>-</v>
      </c>
      <c r="Z186" s="81" t="str">
        <f>VLOOKUP($B186,QualitativeNotes!B:C,2,FALSE)</f>
        <v>N/A</v>
      </c>
      <c r="AA186" s="8" t="s">
        <v>710</v>
      </c>
      <c r="AB186" s="8" t="s">
        <v>689</v>
      </c>
      <c r="AC186" s="8" t="s">
        <v>685</v>
      </c>
      <c r="AD186" s="77" t="s">
        <v>130</v>
      </c>
      <c r="AE186" s="5" t="s">
        <v>334</v>
      </c>
      <c r="AF186" s="78" t="str">
        <f>+HLOOKUP($B186,CRCC_DataFile_7_1!$F$1:$M$7,4,0)</f>
        <v>-</v>
      </c>
      <c r="AG186" s="81" t="e">
        <f>VLOOKUP($B186,QualitativeNotes!H:I,2,FALSE)</f>
        <v>#N/A</v>
      </c>
      <c r="AH186" s="8" t="s">
        <v>710</v>
      </c>
      <c r="AI186" s="8" t="s">
        <v>690</v>
      </c>
      <c r="AJ186" s="8" t="s">
        <v>685</v>
      </c>
      <c r="AK186" s="77" t="s">
        <v>130</v>
      </c>
      <c r="AL186" s="5" t="s">
        <v>334</v>
      </c>
      <c r="AM186" s="78" t="str">
        <f>+HLOOKUP($B186,CRCC_DataFile_7_1!$F$1:$M$7,5,0)</f>
        <v>-</v>
      </c>
      <c r="AN186" s="81" t="e">
        <f>VLOOKUP($B186,QualitativeNotes!N:O,2,FALSE)</f>
        <v>#N/A</v>
      </c>
      <c r="AO186" s="8" t="s">
        <v>710</v>
      </c>
      <c r="AP186" s="8" t="s">
        <v>691</v>
      </c>
      <c r="AQ186" s="8" t="s">
        <v>685</v>
      </c>
      <c r="AR186" s="77" t="s">
        <v>130</v>
      </c>
      <c r="AS186" s="5" t="s">
        <v>334</v>
      </c>
      <c r="AT186" s="78" t="str">
        <f>+HLOOKUP($B186,CRCC_DataFile_7_1!$F$1:$M$7,6,0)</f>
        <v>-</v>
      </c>
      <c r="AU186" s="81" t="e">
        <f>VLOOKUP($B186,QualitativeNotes!U:V,2,FALSE)</f>
        <v>#N/A</v>
      </c>
    </row>
    <row r="187" spans="1:47" ht="30" x14ac:dyDescent="0.25">
      <c r="A187" s="89" t="str">
        <f t="shared" si="2"/>
        <v xml:space="preserve"> </v>
      </c>
      <c r="B187" s="90" t="s">
        <v>336</v>
      </c>
      <c r="C187" s="91" t="s">
        <v>329</v>
      </c>
      <c r="D187" s="91" t="s">
        <v>337</v>
      </c>
      <c r="E187" s="91" t="s">
        <v>131</v>
      </c>
      <c r="F187" s="8" t="s">
        <v>710</v>
      </c>
      <c r="G187" s="8" t="s">
        <v>684</v>
      </c>
      <c r="H187" s="8" t="s">
        <v>685</v>
      </c>
      <c r="I187" s="77" t="s">
        <v>130</v>
      </c>
      <c r="J187" s="5" t="s">
        <v>334</v>
      </c>
      <c r="K187" s="78">
        <f>+HLOOKUP($B187,CRCC_DataFile_7_1!$F$1:$M$7,7,0)</f>
        <v>0</v>
      </c>
      <c r="L187" s="81" t="str">
        <f>VLOOKUP(B187,QualitativeNotes!B:C,2,FALSE)</f>
        <v>N/A</v>
      </c>
      <c r="M187" s="8" t="s">
        <v>710</v>
      </c>
      <c r="N187" s="8" t="s">
        <v>687</v>
      </c>
      <c r="O187" s="8" t="s">
        <v>685</v>
      </c>
      <c r="P187" s="77" t="s">
        <v>130</v>
      </c>
      <c r="Q187" s="5" t="s">
        <v>334</v>
      </c>
      <c r="R187" s="78" t="str">
        <f>+HLOOKUP($B187,CRCC_DataFile_7_1!$F$1:$M$7,2,0)</f>
        <v>-</v>
      </c>
      <c r="S187" s="81" t="str">
        <f>VLOOKUP($B187,QualitativeNotes!B:C,2,FALSE)</f>
        <v>N/A</v>
      </c>
      <c r="T187" s="8" t="s">
        <v>710</v>
      </c>
      <c r="U187" s="8" t="s">
        <v>688</v>
      </c>
      <c r="V187" s="8" t="s">
        <v>685</v>
      </c>
      <c r="W187" s="77" t="s">
        <v>130</v>
      </c>
      <c r="X187" s="5" t="s">
        <v>334</v>
      </c>
      <c r="Y187" s="78" t="str">
        <f>+HLOOKUP($B187,CRCC_DataFile_7_1!$F$1:$M$7,3,0)</f>
        <v>-</v>
      </c>
      <c r="Z187" s="81" t="str">
        <f>VLOOKUP($B187,QualitativeNotes!B:C,2,FALSE)</f>
        <v>N/A</v>
      </c>
      <c r="AA187" s="8" t="s">
        <v>710</v>
      </c>
      <c r="AB187" s="8" t="s">
        <v>689</v>
      </c>
      <c r="AC187" s="8" t="s">
        <v>685</v>
      </c>
      <c r="AD187" s="77" t="s">
        <v>130</v>
      </c>
      <c r="AE187" s="5" t="s">
        <v>334</v>
      </c>
      <c r="AF187" s="78" t="str">
        <f>+HLOOKUP($B187,CRCC_DataFile_7_1!$F$1:$M$7,4,0)</f>
        <v>-</v>
      </c>
      <c r="AG187" s="81" t="e">
        <f>VLOOKUP($B187,QualitativeNotes!H:I,2,FALSE)</f>
        <v>#N/A</v>
      </c>
      <c r="AH187" s="8" t="s">
        <v>710</v>
      </c>
      <c r="AI187" s="8" t="s">
        <v>690</v>
      </c>
      <c r="AJ187" s="8" t="s">
        <v>685</v>
      </c>
      <c r="AK187" s="77" t="s">
        <v>130</v>
      </c>
      <c r="AL187" s="5" t="s">
        <v>334</v>
      </c>
      <c r="AM187" s="78" t="str">
        <f>+HLOOKUP($B187,CRCC_DataFile_7_1!$F$1:$M$7,5,0)</f>
        <v>-</v>
      </c>
      <c r="AN187" s="81" t="e">
        <f>VLOOKUP($B187,QualitativeNotes!N:O,2,FALSE)</f>
        <v>#N/A</v>
      </c>
      <c r="AO187" s="8" t="s">
        <v>710</v>
      </c>
      <c r="AP187" s="8" t="s">
        <v>691</v>
      </c>
      <c r="AQ187" s="8" t="s">
        <v>685</v>
      </c>
      <c r="AR187" s="77" t="s">
        <v>130</v>
      </c>
      <c r="AS187" s="5" t="s">
        <v>334</v>
      </c>
      <c r="AT187" s="78" t="str">
        <f>+HLOOKUP($B187,CRCC_DataFile_7_1!$F$1:$M$7,6,0)</f>
        <v>-</v>
      </c>
      <c r="AU187" s="81" t="e">
        <f>VLOOKUP($B187,QualitativeNotes!U:V,2,FALSE)</f>
        <v>#N/A</v>
      </c>
    </row>
    <row r="188" spans="1:47" ht="45" x14ac:dyDescent="0.25">
      <c r="A188" s="89" t="str">
        <f t="shared" si="2"/>
        <v xml:space="preserve"> </v>
      </c>
      <c r="B188" s="90" t="s">
        <v>338</v>
      </c>
      <c r="C188" s="91" t="s">
        <v>329</v>
      </c>
      <c r="D188" s="91" t="s">
        <v>339</v>
      </c>
      <c r="E188" s="91" t="s">
        <v>131</v>
      </c>
      <c r="F188" s="8" t="s">
        <v>710</v>
      </c>
      <c r="G188" s="8" t="s">
        <v>684</v>
      </c>
      <c r="H188" s="8" t="s">
        <v>685</v>
      </c>
      <c r="I188" s="77" t="s">
        <v>130</v>
      </c>
      <c r="J188" s="5" t="s">
        <v>334</v>
      </c>
      <c r="K188" s="78">
        <f>+HLOOKUP($B188,CRCC_DataFile_7_1!$F$1:$M$7,7,0)</f>
        <v>0</v>
      </c>
      <c r="L188" s="81" t="str">
        <f>VLOOKUP(B188,QualitativeNotes!B:C,2,FALSE)</f>
        <v>N/A</v>
      </c>
      <c r="M188" s="8" t="s">
        <v>710</v>
      </c>
      <c r="N188" s="8" t="s">
        <v>687</v>
      </c>
      <c r="O188" s="8" t="s">
        <v>685</v>
      </c>
      <c r="P188" s="77" t="s">
        <v>130</v>
      </c>
      <c r="Q188" s="5" t="s">
        <v>334</v>
      </c>
      <c r="R188" s="78" t="str">
        <f>+HLOOKUP($B188,CRCC_DataFile_7_1!$F$1:$M$7,2,0)</f>
        <v>-</v>
      </c>
      <c r="S188" s="81" t="str">
        <f>VLOOKUP($B188,QualitativeNotes!B:C,2,FALSE)</f>
        <v>N/A</v>
      </c>
      <c r="T188" s="8" t="s">
        <v>710</v>
      </c>
      <c r="U188" s="8" t="s">
        <v>688</v>
      </c>
      <c r="V188" s="8" t="s">
        <v>685</v>
      </c>
      <c r="W188" s="77" t="s">
        <v>130</v>
      </c>
      <c r="X188" s="5" t="s">
        <v>334</v>
      </c>
      <c r="Y188" s="78" t="str">
        <f>+HLOOKUP($B188,CRCC_DataFile_7_1!$F$1:$M$7,3,0)</f>
        <v>-</v>
      </c>
      <c r="Z188" s="81" t="str">
        <f>VLOOKUP($B188,QualitativeNotes!B:C,2,FALSE)</f>
        <v>N/A</v>
      </c>
      <c r="AA188" s="8" t="s">
        <v>710</v>
      </c>
      <c r="AB188" s="8" t="s">
        <v>689</v>
      </c>
      <c r="AC188" s="8" t="s">
        <v>685</v>
      </c>
      <c r="AD188" s="77" t="s">
        <v>130</v>
      </c>
      <c r="AE188" s="5" t="s">
        <v>334</v>
      </c>
      <c r="AF188" s="78" t="str">
        <f>+HLOOKUP($B188,CRCC_DataFile_7_1!$F$1:$M$7,4,0)</f>
        <v>-</v>
      </c>
      <c r="AG188" s="81" t="e">
        <f>VLOOKUP($B188,QualitativeNotes!H:I,2,FALSE)</f>
        <v>#N/A</v>
      </c>
      <c r="AH188" s="8" t="s">
        <v>710</v>
      </c>
      <c r="AI188" s="8" t="s">
        <v>690</v>
      </c>
      <c r="AJ188" s="8" t="s">
        <v>685</v>
      </c>
      <c r="AK188" s="77" t="s">
        <v>130</v>
      </c>
      <c r="AL188" s="5" t="s">
        <v>334</v>
      </c>
      <c r="AM188" s="78" t="str">
        <f>+HLOOKUP($B188,CRCC_DataFile_7_1!$F$1:$M$7,5,0)</f>
        <v>-</v>
      </c>
      <c r="AN188" s="81" t="e">
        <f>VLOOKUP($B188,QualitativeNotes!N:O,2,FALSE)</f>
        <v>#N/A</v>
      </c>
      <c r="AO188" s="8" t="s">
        <v>710</v>
      </c>
      <c r="AP188" s="8" t="s">
        <v>691</v>
      </c>
      <c r="AQ188" s="8" t="s">
        <v>685</v>
      </c>
      <c r="AR188" s="77" t="s">
        <v>130</v>
      </c>
      <c r="AS188" s="5" t="s">
        <v>334</v>
      </c>
      <c r="AT188" s="78" t="str">
        <f>+HLOOKUP($B188,CRCC_DataFile_7_1!$F$1:$M$7,6,0)</f>
        <v>-</v>
      </c>
      <c r="AU188" s="81" t="e">
        <f>VLOOKUP($B188,QualitativeNotes!U:V,2,FALSE)</f>
        <v>#N/A</v>
      </c>
    </row>
    <row r="189" spans="1:47" ht="45" x14ac:dyDescent="0.25">
      <c r="A189" s="89" t="str">
        <f t="shared" si="2"/>
        <v xml:space="preserve"> </v>
      </c>
      <c r="B189" s="90" t="s">
        <v>338</v>
      </c>
      <c r="C189" s="91" t="s">
        <v>329</v>
      </c>
      <c r="D189" s="91" t="s">
        <v>339</v>
      </c>
      <c r="E189" s="91" t="s">
        <v>131</v>
      </c>
      <c r="F189" s="8" t="s">
        <v>710</v>
      </c>
      <c r="G189" s="8" t="s">
        <v>684</v>
      </c>
      <c r="H189" s="8" t="s">
        <v>685</v>
      </c>
      <c r="I189" s="77" t="s">
        <v>130</v>
      </c>
      <c r="J189" s="5" t="s">
        <v>334</v>
      </c>
      <c r="K189" s="78">
        <f>+HLOOKUP($B189,CRCC_DataFile_7_1!$F$1:$M$7,7,0)</f>
        <v>0</v>
      </c>
      <c r="L189" s="81" t="str">
        <f>VLOOKUP(B189,QualitativeNotes!B:C,2,FALSE)</f>
        <v>N/A</v>
      </c>
      <c r="M189" s="8" t="s">
        <v>710</v>
      </c>
      <c r="N189" s="8" t="s">
        <v>687</v>
      </c>
      <c r="O189" s="8" t="s">
        <v>685</v>
      </c>
      <c r="P189" s="77" t="s">
        <v>130</v>
      </c>
      <c r="Q189" s="5" t="s">
        <v>334</v>
      </c>
      <c r="R189" s="78" t="str">
        <f>+HLOOKUP($B189,CRCC_DataFile_7_1!$F$1:$M$7,2,0)</f>
        <v>-</v>
      </c>
      <c r="S189" s="81" t="str">
        <f>VLOOKUP($B189,QualitativeNotes!B:C,2,FALSE)</f>
        <v>N/A</v>
      </c>
      <c r="T189" s="8" t="s">
        <v>710</v>
      </c>
      <c r="U189" s="8" t="s">
        <v>688</v>
      </c>
      <c r="V189" s="8" t="s">
        <v>685</v>
      </c>
      <c r="W189" s="77" t="s">
        <v>130</v>
      </c>
      <c r="X189" s="5" t="s">
        <v>334</v>
      </c>
      <c r="Y189" s="78" t="str">
        <f>+HLOOKUP($B189,CRCC_DataFile_7_1!$F$1:$M$7,3,0)</f>
        <v>-</v>
      </c>
      <c r="Z189" s="81" t="str">
        <f>VLOOKUP($B189,QualitativeNotes!B:C,2,FALSE)</f>
        <v>N/A</v>
      </c>
      <c r="AA189" s="8" t="s">
        <v>710</v>
      </c>
      <c r="AB189" s="8" t="s">
        <v>689</v>
      </c>
      <c r="AC189" s="8" t="s">
        <v>685</v>
      </c>
      <c r="AD189" s="77" t="s">
        <v>130</v>
      </c>
      <c r="AE189" s="5" t="s">
        <v>334</v>
      </c>
      <c r="AF189" s="78" t="str">
        <f>+HLOOKUP($B189,CRCC_DataFile_7_1!$F$1:$M$7,4,0)</f>
        <v>-</v>
      </c>
      <c r="AG189" s="81" t="e">
        <f>VLOOKUP($B189,QualitativeNotes!H:I,2,FALSE)</f>
        <v>#N/A</v>
      </c>
      <c r="AH189" s="8" t="s">
        <v>710</v>
      </c>
      <c r="AI189" s="8" t="s">
        <v>690</v>
      </c>
      <c r="AJ189" s="8" t="s">
        <v>685</v>
      </c>
      <c r="AK189" s="77" t="s">
        <v>130</v>
      </c>
      <c r="AL189" s="5" t="s">
        <v>334</v>
      </c>
      <c r="AM189" s="78" t="str">
        <f>+HLOOKUP($B189,CRCC_DataFile_7_1!$F$1:$M$7,5,0)</f>
        <v>-</v>
      </c>
      <c r="AN189" s="81" t="e">
        <f>VLOOKUP($B189,QualitativeNotes!N:O,2,FALSE)</f>
        <v>#N/A</v>
      </c>
      <c r="AO189" s="8" t="s">
        <v>710</v>
      </c>
      <c r="AP189" s="8" t="s">
        <v>691</v>
      </c>
      <c r="AQ189" s="8" t="s">
        <v>685</v>
      </c>
      <c r="AR189" s="77" t="s">
        <v>130</v>
      </c>
      <c r="AS189" s="5" t="s">
        <v>334</v>
      </c>
      <c r="AT189" s="78" t="str">
        <f>+HLOOKUP($B189,CRCC_DataFile_7_1!$F$1:$M$7,6,0)</f>
        <v>-</v>
      </c>
      <c r="AU189" s="81" t="e">
        <f>VLOOKUP($B189,QualitativeNotes!U:V,2,FALSE)</f>
        <v>#N/A</v>
      </c>
    </row>
    <row r="190" spans="1:47" ht="45" x14ac:dyDescent="0.25">
      <c r="A190" s="89" t="str">
        <f t="shared" si="2"/>
        <v xml:space="preserve"> </v>
      </c>
      <c r="B190" s="90" t="s">
        <v>340</v>
      </c>
      <c r="C190" s="91" t="s">
        <v>329</v>
      </c>
      <c r="D190" s="91" t="s">
        <v>341</v>
      </c>
      <c r="E190" s="91" t="s">
        <v>131</v>
      </c>
      <c r="F190" s="8" t="s">
        <v>710</v>
      </c>
      <c r="G190" s="8" t="s">
        <v>684</v>
      </c>
      <c r="H190" s="8" t="s">
        <v>685</v>
      </c>
      <c r="I190" s="77" t="s">
        <v>130</v>
      </c>
      <c r="J190" s="5" t="s">
        <v>334</v>
      </c>
      <c r="K190" s="78">
        <f>+HLOOKUP($B190,CRCC_DataFile_7_1!$F$1:$M$7,7,0)</f>
        <v>0</v>
      </c>
      <c r="L190" s="81" t="str">
        <f>VLOOKUP(B190,QualitativeNotes!B:C,2,FALSE)</f>
        <v>N/A</v>
      </c>
      <c r="M190" s="8" t="s">
        <v>710</v>
      </c>
      <c r="N190" s="8" t="s">
        <v>687</v>
      </c>
      <c r="O190" s="8" t="s">
        <v>685</v>
      </c>
      <c r="P190" s="77" t="s">
        <v>130</v>
      </c>
      <c r="Q190" s="5" t="s">
        <v>334</v>
      </c>
      <c r="R190" s="78" t="str">
        <f>+HLOOKUP($B190,CRCC_DataFile_7_1!$F$1:$M$7,2,0)</f>
        <v>-</v>
      </c>
      <c r="S190" s="81" t="str">
        <f>VLOOKUP($B190,QualitativeNotes!B:C,2,FALSE)</f>
        <v>N/A</v>
      </c>
      <c r="T190" s="8" t="s">
        <v>710</v>
      </c>
      <c r="U190" s="8" t="s">
        <v>688</v>
      </c>
      <c r="V190" s="8" t="s">
        <v>685</v>
      </c>
      <c r="W190" s="77" t="s">
        <v>130</v>
      </c>
      <c r="X190" s="5" t="s">
        <v>334</v>
      </c>
      <c r="Y190" s="78" t="str">
        <f>+HLOOKUP($B190,CRCC_DataFile_7_1!$F$1:$M$7,3,0)</f>
        <v>-</v>
      </c>
      <c r="Z190" s="81" t="str">
        <f>VLOOKUP($B190,QualitativeNotes!B:C,2,FALSE)</f>
        <v>N/A</v>
      </c>
      <c r="AA190" s="8" t="s">
        <v>710</v>
      </c>
      <c r="AB190" s="8" t="s">
        <v>689</v>
      </c>
      <c r="AC190" s="8" t="s">
        <v>685</v>
      </c>
      <c r="AD190" s="77" t="s">
        <v>130</v>
      </c>
      <c r="AE190" s="5" t="s">
        <v>334</v>
      </c>
      <c r="AF190" s="78" t="str">
        <f>+HLOOKUP($B190,CRCC_DataFile_7_1!$F$1:$M$7,4,0)</f>
        <v>-</v>
      </c>
      <c r="AG190" s="81" t="e">
        <f>VLOOKUP($B190,QualitativeNotes!H:I,2,FALSE)</f>
        <v>#N/A</v>
      </c>
      <c r="AH190" s="8" t="s">
        <v>710</v>
      </c>
      <c r="AI190" s="8" t="s">
        <v>690</v>
      </c>
      <c r="AJ190" s="8" t="s">
        <v>685</v>
      </c>
      <c r="AK190" s="77" t="s">
        <v>130</v>
      </c>
      <c r="AL190" s="5" t="s">
        <v>334</v>
      </c>
      <c r="AM190" s="78" t="str">
        <f>+HLOOKUP($B190,CRCC_DataFile_7_1!$F$1:$M$7,5,0)</f>
        <v>-</v>
      </c>
      <c r="AN190" s="81" t="e">
        <f>VLOOKUP($B190,QualitativeNotes!N:O,2,FALSE)</f>
        <v>#N/A</v>
      </c>
      <c r="AO190" s="8" t="s">
        <v>710</v>
      </c>
      <c r="AP190" s="8" t="s">
        <v>691</v>
      </c>
      <c r="AQ190" s="8" t="s">
        <v>685</v>
      </c>
      <c r="AR190" s="77" t="s">
        <v>130</v>
      </c>
      <c r="AS190" s="5" t="s">
        <v>334</v>
      </c>
      <c r="AT190" s="78" t="str">
        <f>+HLOOKUP($B190,CRCC_DataFile_7_1!$F$1:$M$7,6,0)</f>
        <v>-</v>
      </c>
      <c r="AU190" s="81" t="e">
        <f>VLOOKUP($B190,QualitativeNotes!U:V,2,FALSE)</f>
        <v>#N/A</v>
      </c>
    </row>
    <row r="191" spans="1:47" ht="45" x14ac:dyDescent="0.25">
      <c r="A191" s="89" t="str">
        <f t="shared" si="2"/>
        <v xml:space="preserve"> </v>
      </c>
      <c r="B191" s="90" t="s">
        <v>340</v>
      </c>
      <c r="C191" s="91" t="s">
        <v>329</v>
      </c>
      <c r="D191" s="91" t="s">
        <v>341</v>
      </c>
      <c r="E191" s="91" t="s">
        <v>131</v>
      </c>
      <c r="F191" s="8" t="s">
        <v>710</v>
      </c>
      <c r="G191" s="8" t="s">
        <v>684</v>
      </c>
      <c r="H191" s="8" t="s">
        <v>685</v>
      </c>
      <c r="I191" s="77" t="s">
        <v>130</v>
      </c>
      <c r="J191" s="5" t="s">
        <v>334</v>
      </c>
      <c r="K191" s="78">
        <f>+HLOOKUP($B191,CRCC_DataFile_7_1!$F$1:$M$7,7,0)</f>
        <v>0</v>
      </c>
      <c r="L191" s="81" t="str">
        <f>VLOOKUP(B191,QualitativeNotes!B:C,2,FALSE)</f>
        <v>N/A</v>
      </c>
      <c r="M191" s="8" t="s">
        <v>710</v>
      </c>
      <c r="N191" s="8" t="s">
        <v>687</v>
      </c>
      <c r="O191" s="8" t="s">
        <v>685</v>
      </c>
      <c r="P191" s="77" t="s">
        <v>130</v>
      </c>
      <c r="Q191" s="5" t="s">
        <v>334</v>
      </c>
      <c r="R191" s="78" t="str">
        <f>+HLOOKUP($B191,CRCC_DataFile_7_1!$F$1:$M$7,2,0)</f>
        <v>-</v>
      </c>
      <c r="S191" s="81" t="str">
        <f>VLOOKUP($B191,QualitativeNotes!B:C,2,FALSE)</f>
        <v>N/A</v>
      </c>
      <c r="T191" s="8" t="s">
        <v>710</v>
      </c>
      <c r="U191" s="8" t="s">
        <v>688</v>
      </c>
      <c r="V191" s="8" t="s">
        <v>685</v>
      </c>
      <c r="W191" s="77" t="s">
        <v>130</v>
      </c>
      <c r="X191" s="5" t="s">
        <v>334</v>
      </c>
      <c r="Y191" s="78" t="str">
        <f>+HLOOKUP($B191,CRCC_DataFile_7_1!$F$1:$M$7,3,0)</f>
        <v>-</v>
      </c>
      <c r="Z191" s="81" t="str">
        <f>VLOOKUP($B191,QualitativeNotes!B:C,2,FALSE)</f>
        <v>N/A</v>
      </c>
      <c r="AA191" s="8" t="s">
        <v>710</v>
      </c>
      <c r="AB191" s="8" t="s">
        <v>689</v>
      </c>
      <c r="AC191" s="8" t="s">
        <v>685</v>
      </c>
      <c r="AD191" s="77" t="s">
        <v>130</v>
      </c>
      <c r="AE191" s="5" t="s">
        <v>334</v>
      </c>
      <c r="AF191" s="78" t="str">
        <f>+HLOOKUP($B191,CRCC_DataFile_7_1!$F$1:$M$7,4,0)</f>
        <v>-</v>
      </c>
      <c r="AG191" s="81" t="e">
        <f>VLOOKUP($B191,QualitativeNotes!H:I,2,FALSE)</f>
        <v>#N/A</v>
      </c>
      <c r="AH191" s="8" t="s">
        <v>710</v>
      </c>
      <c r="AI191" s="8" t="s">
        <v>690</v>
      </c>
      <c r="AJ191" s="8" t="s">
        <v>685</v>
      </c>
      <c r="AK191" s="77" t="s">
        <v>130</v>
      </c>
      <c r="AL191" s="5" t="s">
        <v>334</v>
      </c>
      <c r="AM191" s="78" t="str">
        <f>+HLOOKUP($B191,CRCC_DataFile_7_1!$F$1:$M$7,5,0)</f>
        <v>-</v>
      </c>
      <c r="AN191" s="81" t="e">
        <f>VLOOKUP($B191,QualitativeNotes!N:O,2,FALSE)</f>
        <v>#N/A</v>
      </c>
      <c r="AO191" s="8" t="s">
        <v>710</v>
      </c>
      <c r="AP191" s="8" t="s">
        <v>691</v>
      </c>
      <c r="AQ191" s="8" t="s">
        <v>685</v>
      </c>
      <c r="AR191" s="77" t="s">
        <v>130</v>
      </c>
      <c r="AS191" s="5" t="s">
        <v>334</v>
      </c>
      <c r="AT191" s="78" t="str">
        <f>+HLOOKUP($B191,CRCC_DataFile_7_1!$F$1:$M$7,6,0)</f>
        <v>-</v>
      </c>
      <c r="AU191" s="81" t="e">
        <f>VLOOKUP($B191,QualitativeNotes!U:V,2,FALSE)</f>
        <v>#N/A</v>
      </c>
    </row>
    <row r="192" spans="1:47" ht="75" x14ac:dyDescent="0.25">
      <c r="A192" s="89" t="str">
        <f t="shared" si="2"/>
        <v xml:space="preserve"> </v>
      </c>
      <c r="B192" s="90" t="s">
        <v>342</v>
      </c>
      <c r="C192" s="91" t="s">
        <v>329</v>
      </c>
      <c r="D192" s="91" t="s">
        <v>343</v>
      </c>
      <c r="E192" s="91" t="s">
        <v>131</v>
      </c>
      <c r="F192" s="8" t="s">
        <v>710</v>
      </c>
      <c r="G192" s="8" t="s">
        <v>684</v>
      </c>
      <c r="H192" s="8" t="s">
        <v>685</v>
      </c>
      <c r="I192" s="77" t="s">
        <v>130</v>
      </c>
      <c r="J192" s="5" t="s">
        <v>334</v>
      </c>
      <c r="K192" s="78">
        <f>+HLOOKUP($B192,CRCC_DataFile_7_1!$F$1:$M$7,7,0)</f>
        <v>413230800000</v>
      </c>
      <c r="L192" s="81" t="str">
        <f>VLOOKUP(B192,QualitativeNotes!B:C,2,FALSE)</f>
        <v>N/A</v>
      </c>
      <c r="M192" s="8" t="s">
        <v>710</v>
      </c>
      <c r="N192" s="8" t="s">
        <v>687</v>
      </c>
      <c r="O192" s="8" t="s">
        <v>685</v>
      </c>
      <c r="P192" s="77" t="s">
        <v>130</v>
      </c>
      <c r="Q192" s="5" t="s">
        <v>334</v>
      </c>
      <c r="R192" s="78" t="str">
        <f>+HLOOKUP($B192,CRCC_DataFile_7_1!$F$1:$M$7,2,0)</f>
        <v>-</v>
      </c>
      <c r="S192" s="81" t="str">
        <f>VLOOKUP($B192,QualitativeNotes!B:C,2,FALSE)</f>
        <v>N/A</v>
      </c>
      <c r="T192" s="8" t="s">
        <v>710</v>
      </c>
      <c r="U192" s="8" t="s">
        <v>688</v>
      </c>
      <c r="V192" s="8" t="s">
        <v>685</v>
      </c>
      <c r="W192" s="77" t="s">
        <v>130</v>
      </c>
      <c r="X192" s="5" t="s">
        <v>334</v>
      </c>
      <c r="Y192" s="78" t="str">
        <f>+HLOOKUP($B192,CRCC_DataFile_7_1!$F$1:$M$7,3,0)</f>
        <v>-</v>
      </c>
      <c r="Z192" s="81" t="str">
        <f>VLOOKUP($B192,QualitativeNotes!B:C,2,FALSE)</f>
        <v>N/A</v>
      </c>
      <c r="AA192" s="8" t="s">
        <v>710</v>
      </c>
      <c r="AB192" s="8" t="s">
        <v>689</v>
      </c>
      <c r="AC192" s="8" t="s">
        <v>685</v>
      </c>
      <c r="AD192" s="77" t="s">
        <v>130</v>
      </c>
      <c r="AE192" s="5" t="s">
        <v>334</v>
      </c>
      <c r="AF192" s="78" t="str">
        <f>+HLOOKUP($B192,CRCC_DataFile_7_1!$F$1:$M$7,4,0)</f>
        <v>-</v>
      </c>
      <c r="AG192" s="81" t="e">
        <f>VLOOKUP($B192,QualitativeNotes!H:I,2,FALSE)</f>
        <v>#N/A</v>
      </c>
      <c r="AH192" s="8" t="s">
        <v>710</v>
      </c>
      <c r="AI192" s="8" t="s">
        <v>690</v>
      </c>
      <c r="AJ192" s="8" t="s">
        <v>685</v>
      </c>
      <c r="AK192" s="77" t="s">
        <v>130</v>
      </c>
      <c r="AL192" s="5" t="s">
        <v>334</v>
      </c>
      <c r="AM192" s="78" t="str">
        <f>+HLOOKUP($B192,CRCC_DataFile_7_1!$F$1:$M$7,5,0)</f>
        <v>-</v>
      </c>
      <c r="AN192" s="81" t="e">
        <f>VLOOKUP($B192,QualitativeNotes!N:O,2,FALSE)</f>
        <v>#N/A</v>
      </c>
      <c r="AO192" s="8" t="s">
        <v>710</v>
      </c>
      <c r="AP192" s="8" t="s">
        <v>691</v>
      </c>
      <c r="AQ192" s="8" t="s">
        <v>685</v>
      </c>
      <c r="AR192" s="77" t="s">
        <v>130</v>
      </c>
      <c r="AS192" s="5" t="s">
        <v>334</v>
      </c>
      <c r="AT192" s="78" t="str">
        <f>+HLOOKUP($B192,CRCC_DataFile_7_1!$F$1:$M$7,6,0)</f>
        <v>-</v>
      </c>
      <c r="AU192" s="81" t="e">
        <f>VLOOKUP($B192,QualitativeNotes!U:V,2,FALSE)</f>
        <v>#N/A</v>
      </c>
    </row>
    <row r="193" spans="1:47" ht="75" x14ac:dyDescent="0.25">
      <c r="A193" s="89" t="str">
        <f t="shared" si="2"/>
        <v xml:space="preserve"> </v>
      </c>
      <c r="B193" s="90" t="s">
        <v>342</v>
      </c>
      <c r="C193" s="91" t="s">
        <v>329</v>
      </c>
      <c r="D193" s="91" t="s">
        <v>343</v>
      </c>
      <c r="E193" s="91" t="s">
        <v>131</v>
      </c>
      <c r="F193" s="8" t="s">
        <v>710</v>
      </c>
      <c r="G193" s="8" t="s">
        <v>684</v>
      </c>
      <c r="H193" s="8" t="s">
        <v>685</v>
      </c>
      <c r="I193" s="77" t="s">
        <v>130</v>
      </c>
      <c r="J193" s="5" t="s">
        <v>334</v>
      </c>
      <c r="K193" s="78">
        <f>+HLOOKUP($B193,CRCC_DataFile_7_1!$F$1:$M$7,7,0)</f>
        <v>413230800000</v>
      </c>
      <c r="L193" s="81" t="str">
        <f>VLOOKUP(B193,QualitativeNotes!B:C,2,FALSE)</f>
        <v>N/A</v>
      </c>
      <c r="M193" s="8" t="s">
        <v>710</v>
      </c>
      <c r="N193" s="8" t="s">
        <v>687</v>
      </c>
      <c r="O193" s="8" t="s">
        <v>685</v>
      </c>
      <c r="P193" s="77" t="s">
        <v>130</v>
      </c>
      <c r="Q193" s="5" t="s">
        <v>334</v>
      </c>
      <c r="R193" s="78" t="str">
        <f>+HLOOKUP($B193,CRCC_DataFile_7_1!$F$1:$M$7,2,0)</f>
        <v>-</v>
      </c>
      <c r="S193" s="81" t="str">
        <f>VLOOKUP($B193,QualitativeNotes!B:C,2,FALSE)</f>
        <v>N/A</v>
      </c>
      <c r="T193" s="8" t="s">
        <v>710</v>
      </c>
      <c r="U193" s="8" t="s">
        <v>688</v>
      </c>
      <c r="V193" s="8" t="s">
        <v>685</v>
      </c>
      <c r="W193" s="77" t="s">
        <v>130</v>
      </c>
      <c r="X193" s="5" t="s">
        <v>334</v>
      </c>
      <c r="Y193" s="78" t="str">
        <f>+HLOOKUP($B193,CRCC_DataFile_7_1!$F$1:$M$7,3,0)</f>
        <v>-</v>
      </c>
      <c r="Z193" s="81" t="str">
        <f>VLOOKUP($B193,QualitativeNotes!B:C,2,FALSE)</f>
        <v>N/A</v>
      </c>
      <c r="AA193" s="8" t="s">
        <v>710</v>
      </c>
      <c r="AB193" s="8" t="s">
        <v>689</v>
      </c>
      <c r="AC193" s="8" t="s">
        <v>685</v>
      </c>
      <c r="AD193" s="77" t="s">
        <v>130</v>
      </c>
      <c r="AE193" s="5" t="s">
        <v>334</v>
      </c>
      <c r="AF193" s="78" t="str">
        <f>+HLOOKUP($B193,CRCC_DataFile_7_1!$F$1:$M$7,4,0)</f>
        <v>-</v>
      </c>
      <c r="AG193" s="81" t="e">
        <f>VLOOKUP($B193,QualitativeNotes!H:I,2,FALSE)</f>
        <v>#N/A</v>
      </c>
      <c r="AH193" s="8" t="s">
        <v>710</v>
      </c>
      <c r="AI193" s="8" t="s">
        <v>690</v>
      </c>
      <c r="AJ193" s="8" t="s">
        <v>685</v>
      </c>
      <c r="AK193" s="77" t="s">
        <v>130</v>
      </c>
      <c r="AL193" s="5" t="s">
        <v>334</v>
      </c>
      <c r="AM193" s="78" t="str">
        <f>+HLOOKUP($B193,CRCC_DataFile_7_1!$F$1:$M$7,5,0)</f>
        <v>-</v>
      </c>
      <c r="AN193" s="81" t="e">
        <f>VLOOKUP($B193,QualitativeNotes!N:O,2,FALSE)</f>
        <v>#N/A</v>
      </c>
      <c r="AO193" s="8" t="s">
        <v>710</v>
      </c>
      <c r="AP193" s="8" t="s">
        <v>691</v>
      </c>
      <c r="AQ193" s="8" t="s">
        <v>685</v>
      </c>
      <c r="AR193" s="77" t="s">
        <v>130</v>
      </c>
      <c r="AS193" s="5" t="s">
        <v>334</v>
      </c>
      <c r="AT193" s="78" t="str">
        <f>+HLOOKUP($B193,CRCC_DataFile_7_1!$F$1:$M$7,6,0)</f>
        <v>-</v>
      </c>
      <c r="AU193" s="81" t="e">
        <f>VLOOKUP($B193,QualitativeNotes!U:V,2,FALSE)</f>
        <v>#N/A</v>
      </c>
    </row>
    <row r="194" spans="1:47" ht="60" x14ac:dyDescent="0.25">
      <c r="A194" s="89" t="str">
        <f t="shared" si="2"/>
        <v xml:space="preserve"> </v>
      </c>
      <c r="B194" s="90" t="s">
        <v>344</v>
      </c>
      <c r="C194" s="91" t="s">
        <v>329</v>
      </c>
      <c r="D194" s="91" t="s">
        <v>345</v>
      </c>
      <c r="E194" s="91" t="s">
        <v>131</v>
      </c>
      <c r="F194" s="8" t="s">
        <v>710</v>
      </c>
      <c r="G194" s="8" t="s">
        <v>684</v>
      </c>
      <c r="H194" s="8" t="s">
        <v>685</v>
      </c>
      <c r="I194" s="77" t="s">
        <v>130</v>
      </c>
      <c r="J194" s="5" t="s">
        <v>334</v>
      </c>
      <c r="K194" s="78">
        <f>+HLOOKUP($B194,CRCC_DataFile_7_1!$F$1:$M$7,7,0)</f>
        <v>41000000000</v>
      </c>
      <c r="L194" s="81" t="str">
        <f>VLOOKUP(B194,QualitativeNotes!B:C,2,FALSE)</f>
        <v>N/A</v>
      </c>
      <c r="M194" s="8" t="s">
        <v>710</v>
      </c>
      <c r="N194" s="8" t="s">
        <v>687</v>
      </c>
      <c r="O194" s="8" t="s">
        <v>685</v>
      </c>
      <c r="P194" s="77" t="s">
        <v>130</v>
      </c>
      <c r="Q194" s="5" t="s">
        <v>334</v>
      </c>
      <c r="R194" s="78" t="str">
        <f>+HLOOKUP($B194,CRCC_DataFile_7_1!$F$1:$M$7,2,0)</f>
        <v>-</v>
      </c>
      <c r="S194" s="81" t="str">
        <f>VLOOKUP($B194,QualitativeNotes!B:C,2,FALSE)</f>
        <v>N/A</v>
      </c>
      <c r="T194" s="8" t="s">
        <v>710</v>
      </c>
      <c r="U194" s="8" t="s">
        <v>688</v>
      </c>
      <c r="V194" s="8" t="s">
        <v>685</v>
      </c>
      <c r="W194" s="77" t="s">
        <v>130</v>
      </c>
      <c r="X194" s="5" t="s">
        <v>334</v>
      </c>
      <c r="Y194" s="78" t="str">
        <f>+HLOOKUP($B194,CRCC_DataFile_7_1!$F$1:$M$7,3,0)</f>
        <v>-</v>
      </c>
      <c r="Z194" s="81" t="str">
        <f>VLOOKUP($B194,QualitativeNotes!B:C,2,FALSE)</f>
        <v>N/A</v>
      </c>
      <c r="AA194" s="8" t="s">
        <v>710</v>
      </c>
      <c r="AB194" s="8" t="s">
        <v>689</v>
      </c>
      <c r="AC194" s="8" t="s">
        <v>685</v>
      </c>
      <c r="AD194" s="77" t="s">
        <v>130</v>
      </c>
      <c r="AE194" s="5" t="s">
        <v>334</v>
      </c>
      <c r="AF194" s="78" t="str">
        <f>+HLOOKUP($B194,CRCC_DataFile_7_1!$F$1:$M$7,4,0)</f>
        <v>-</v>
      </c>
      <c r="AG194" s="81" t="e">
        <f>VLOOKUP($B194,QualitativeNotes!H:I,2,FALSE)</f>
        <v>#N/A</v>
      </c>
      <c r="AH194" s="8" t="s">
        <v>710</v>
      </c>
      <c r="AI194" s="8" t="s">
        <v>690</v>
      </c>
      <c r="AJ194" s="8" t="s">
        <v>685</v>
      </c>
      <c r="AK194" s="77" t="s">
        <v>130</v>
      </c>
      <c r="AL194" s="5" t="s">
        <v>334</v>
      </c>
      <c r="AM194" s="78" t="str">
        <f>+HLOOKUP($B194,CRCC_DataFile_7_1!$F$1:$M$7,5,0)</f>
        <v>-</v>
      </c>
      <c r="AN194" s="81" t="e">
        <f>VLOOKUP($B194,QualitativeNotes!N:O,2,FALSE)</f>
        <v>#N/A</v>
      </c>
      <c r="AO194" s="8" t="s">
        <v>710</v>
      </c>
      <c r="AP194" s="8" t="s">
        <v>691</v>
      </c>
      <c r="AQ194" s="8" t="s">
        <v>685</v>
      </c>
      <c r="AR194" s="77" t="s">
        <v>130</v>
      </c>
      <c r="AS194" s="5" t="s">
        <v>334</v>
      </c>
      <c r="AT194" s="78" t="str">
        <f>+HLOOKUP($B194,CRCC_DataFile_7_1!$F$1:$M$7,6,0)</f>
        <v>-</v>
      </c>
      <c r="AU194" s="81" t="e">
        <f>VLOOKUP($B194,QualitativeNotes!U:V,2,FALSE)</f>
        <v>#N/A</v>
      </c>
    </row>
    <row r="195" spans="1:47" ht="60" x14ac:dyDescent="0.25">
      <c r="A195" s="89" t="str">
        <f t="shared" si="2"/>
        <v xml:space="preserve"> </v>
      </c>
      <c r="B195" s="90" t="s">
        <v>344</v>
      </c>
      <c r="C195" s="91" t="s">
        <v>329</v>
      </c>
      <c r="D195" s="91" t="s">
        <v>345</v>
      </c>
      <c r="E195" s="91" t="s">
        <v>131</v>
      </c>
      <c r="F195" s="8" t="s">
        <v>710</v>
      </c>
      <c r="G195" s="8" t="s">
        <v>684</v>
      </c>
      <c r="H195" s="8" t="s">
        <v>685</v>
      </c>
      <c r="I195" s="77" t="s">
        <v>130</v>
      </c>
      <c r="J195" s="5" t="s">
        <v>334</v>
      </c>
      <c r="K195" s="78">
        <f>+HLOOKUP($B195,CRCC_DataFile_7_1!$F$1:$M$7,7,0)</f>
        <v>41000000000</v>
      </c>
      <c r="L195" s="81" t="str">
        <f>VLOOKUP(B195,QualitativeNotes!B:C,2,FALSE)</f>
        <v>N/A</v>
      </c>
      <c r="M195" s="8" t="s">
        <v>710</v>
      </c>
      <c r="N195" s="8" t="s">
        <v>687</v>
      </c>
      <c r="O195" s="8" t="s">
        <v>685</v>
      </c>
      <c r="P195" s="77" t="s">
        <v>130</v>
      </c>
      <c r="Q195" s="5" t="s">
        <v>334</v>
      </c>
      <c r="R195" s="78" t="str">
        <f>+HLOOKUP($B195,CRCC_DataFile_7_1!$F$1:$M$7,2,0)</f>
        <v>-</v>
      </c>
      <c r="S195" s="81" t="str">
        <f>VLOOKUP($B195,QualitativeNotes!B:C,2,FALSE)</f>
        <v>N/A</v>
      </c>
      <c r="T195" s="8" t="s">
        <v>710</v>
      </c>
      <c r="U195" s="8" t="s">
        <v>688</v>
      </c>
      <c r="V195" s="8" t="s">
        <v>685</v>
      </c>
      <c r="W195" s="77" t="s">
        <v>130</v>
      </c>
      <c r="X195" s="5" t="s">
        <v>334</v>
      </c>
      <c r="Y195" s="78" t="str">
        <f>+HLOOKUP($B195,CRCC_DataFile_7_1!$F$1:$M$7,3,0)</f>
        <v>-</v>
      </c>
      <c r="Z195" s="81" t="str">
        <f>VLOOKUP($B195,QualitativeNotes!B:C,2,FALSE)</f>
        <v>N/A</v>
      </c>
      <c r="AA195" s="8" t="s">
        <v>710</v>
      </c>
      <c r="AB195" s="8" t="s">
        <v>689</v>
      </c>
      <c r="AC195" s="8" t="s">
        <v>685</v>
      </c>
      <c r="AD195" s="77" t="s">
        <v>130</v>
      </c>
      <c r="AE195" s="5" t="s">
        <v>334</v>
      </c>
      <c r="AF195" s="78" t="str">
        <f>+HLOOKUP($B195,CRCC_DataFile_7_1!$F$1:$M$7,4,0)</f>
        <v>-</v>
      </c>
      <c r="AG195" s="81" t="e">
        <f>VLOOKUP($B195,QualitativeNotes!H:I,2,FALSE)</f>
        <v>#N/A</v>
      </c>
      <c r="AH195" s="8" t="s">
        <v>710</v>
      </c>
      <c r="AI195" s="8" t="s">
        <v>690</v>
      </c>
      <c r="AJ195" s="8" t="s">
        <v>685</v>
      </c>
      <c r="AK195" s="77" t="s">
        <v>130</v>
      </c>
      <c r="AL195" s="5" t="s">
        <v>334</v>
      </c>
      <c r="AM195" s="78" t="str">
        <f>+HLOOKUP($B195,CRCC_DataFile_7_1!$F$1:$M$7,5,0)</f>
        <v>-</v>
      </c>
      <c r="AN195" s="81" t="e">
        <f>VLOOKUP($B195,QualitativeNotes!N:O,2,FALSE)</f>
        <v>#N/A</v>
      </c>
      <c r="AO195" s="8" t="s">
        <v>710</v>
      </c>
      <c r="AP195" s="8" t="s">
        <v>691</v>
      </c>
      <c r="AQ195" s="8" t="s">
        <v>685</v>
      </c>
      <c r="AR195" s="77" t="s">
        <v>130</v>
      </c>
      <c r="AS195" s="5" t="s">
        <v>334</v>
      </c>
      <c r="AT195" s="78" t="str">
        <f>+HLOOKUP($B195,CRCC_DataFile_7_1!$F$1:$M$7,6,0)</f>
        <v>-</v>
      </c>
      <c r="AU195" s="81" t="e">
        <f>VLOOKUP($B195,QualitativeNotes!U:V,2,FALSE)</f>
        <v>#N/A</v>
      </c>
    </row>
    <row r="196" spans="1:47" ht="90" x14ac:dyDescent="0.25">
      <c r="A196" s="89" t="str">
        <f t="shared" ref="A196:A259" si="3">+A195</f>
        <v xml:space="preserve"> </v>
      </c>
      <c r="B196" s="90" t="s">
        <v>346</v>
      </c>
      <c r="C196" s="91" t="s">
        <v>329</v>
      </c>
      <c r="D196" s="91" t="s">
        <v>347</v>
      </c>
      <c r="E196" s="91" t="s">
        <v>131</v>
      </c>
      <c r="F196" s="8" t="s">
        <v>710</v>
      </c>
      <c r="G196" s="8" t="s">
        <v>684</v>
      </c>
      <c r="H196" s="8" t="s">
        <v>685</v>
      </c>
      <c r="I196" s="77" t="s">
        <v>130</v>
      </c>
      <c r="J196" s="5" t="s">
        <v>334</v>
      </c>
      <c r="K196" s="78">
        <f>+HLOOKUP($B196,CRCC_DataFile_7_1!$F$1:$M$7,7,0)</f>
        <v>18284035473493.602</v>
      </c>
      <c r="L196" s="81" t="str">
        <f>VLOOKUP(B196,QualitativeNotes!B:C,2,FALSE)</f>
        <v>N/A</v>
      </c>
      <c r="M196" s="8" t="s">
        <v>710</v>
      </c>
      <c r="N196" s="8" t="s">
        <v>687</v>
      </c>
      <c r="O196" s="8" t="s">
        <v>685</v>
      </c>
      <c r="P196" s="77" t="s">
        <v>130</v>
      </c>
      <c r="Q196" s="5" t="s">
        <v>334</v>
      </c>
      <c r="R196" s="78">
        <f>+HLOOKUP($B196,CRCC_DataFile_7_1!$F$1:$M$7,2,0)</f>
        <v>10318075244169.4</v>
      </c>
      <c r="S196" s="81" t="str">
        <f>VLOOKUP($B196,QualitativeNotes!B:C,2,FALSE)</f>
        <v>N/A</v>
      </c>
      <c r="T196" s="8" t="s">
        <v>710</v>
      </c>
      <c r="U196" s="8" t="s">
        <v>688</v>
      </c>
      <c r="V196" s="8" t="s">
        <v>685</v>
      </c>
      <c r="W196" s="77" t="s">
        <v>130</v>
      </c>
      <c r="X196" s="5" t="s">
        <v>334</v>
      </c>
      <c r="Y196" s="78">
        <f>+HLOOKUP($B196,CRCC_DataFile_7_1!$F$1:$M$7,3,0)</f>
        <v>6530530937874.6904</v>
      </c>
      <c r="Z196" s="81" t="str">
        <f>VLOOKUP($B196,QualitativeNotes!B:C,2,FALSE)</f>
        <v>N/A</v>
      </c>
      <c r="AA196" s="8" t="s">
        <v>710</v>
      </c>
      <c r="AB196" s="8" t="s">
        <v>689</v>
      </c>
      <c r="AC196" s="8" t="s">
        <v>685</v>
      </c>
      <c r="AD196" s="77" t="s">
        <v>130</v>
      </c>
      <c r="AE196" s="5" t="s">
        <v>334</v>
      </c>
      <c r="AF196" s="78">
        <f>+HLOOKUP($B196,CRCC_DataFile_7_1!$F$1:$M$7,4,0)</f>
        <v>86210306065.235794</v>
      </c>
      <c r="AG196" s="81" t="e">
        <f>VLOOKUP($B196,QualitativeNotes!H:I,2,FALSE)</f>
        <v>#N/A</v>
      </c>
      <c r="AH196" s="8" t="s">
        <v>710</v>
      </c>
      <c r="AI196" s="8" t="s">
        <v>690</v>
      </c>
      <c r="AJ196" s="8" t="s">
        <v>685</v>
      </c>
      <c r="AK196" s="77" t="s">
        <v>130</v>
      </c>
      <c r="AL196" s="5" t="s">
        <v>334</v>
      </c>
      <c r="AM196" s="78">
        <f>+HLOOKUP($B196,CRCC_DataFile_7_1!$F$1:$M$7,5,0)</f>
        <v>1035910205068.27</v>
      </c>
      <c r="AN196" s="81" t="e">
        <f>VLOOKUP($B196,QualitativeNotes!N:O,2,FALSE)</f>
        <v>#N/A</v>
      </c>
      <c r="AO196" s="8" t="s">
        <v>710</v>
      </c>
      <c r="AP196" s="8" t="s">
        <v>691</v>
      </c>
      <c r="AQ196" s="8" t="s">
        <v>685</v>
      </c>
      <c r="AR196" s="77" t="s">
        <v>130</v>
      </c>
      <c r="AS196" s="5" t="s">
        <v>334</v>
      </c>
      <c r="AT196" s="78">
        <f>+HLOOKUP($B196,CRCC_DataFile_7_1!$F$1:$M$7,6,0)</f>
        <v>273808780316.00299</v>
      </c>
      <c r="AU196" s="81" t="e">
        <f>VLOOKUP($B196,QualitativeNotes!U:V,2,FALSE)</f>
        <v>#N/A</v>
      </c>
    </row>
    <row r="197" spans="1:47" ht="90" x14ac:dyDescent="0.25">
      <c r="A197" s="89" t="str">
        <f t="shared" si="3"/>
        <v xml:space="preserve"> </v>
      </c>
      <c r="B197" s="90" t="s">
        <v>346</v>
      </c>
      <c r="C197" s="91" t="s">
        <v>329</v>
      </c>
      <c r="D197" s="91" t="s">
        <v>347</v>
      </c>
      <c r="E197" s="91" t="s">
        <v>131</v>
      </c>
      <c r="F197" s="8" t="s">
        <v>710</v>
      </c>
      <c r="G197" s="8" t="s">
        <v>684</v>
      </c>
      <c r="H197" s="8" t="s">
        <v>685</v>
      </c>
      <c r="I197" s="77" t="s">
        <v>130</v>
      </c>
      <c r="J197" s="5" t="s">
        <v>334</v>
      </c>
      <c r="K197" s="78">
        <f>+HLOOKUP($B197,CRCC_DataFile_7_1!$F$1:$M$7,7,0)</f>
        <v>18284035473493.602</v>
      </c>
      <c r="L197" s="81" t="str">
        <f>VLOOKUP(B197,QualitativeNotes!B:C,2,FALSE)</f>
        <v>N/A</v>
      </c>
      <c r="M197" s="8" t="s">
        <v>710</v>
      </c>
      <c r="N197" s="8" t="s">
        <v>687</v>
      </c>
      <c r="O197" s="8" t="s">
        <v>685</v>
      </c>
      <c r="P197" s="77" t="s">
        <v>130</v>
      </c>
      <c r="Q197" s="5" t="s">
        <v>334</v>
      </c>
      <c r="R197" s="78">
        <f>+HLOOKUP($B197,CRCC_DataFile_7_1!$F$1:$M$7,2,0)</f>
        <v>10318075244169.4</v>
      </c>
      <c r="S197" s="81" t="str">
        <f>VLOOKUP($B197,QualitativeNotes!B:C,2,FALSE)</f>
        <v>N/A</v>
      </c>
      <c r="T197" s="8" t="s">
        <v>710</v>
      </c>
      <c r="U197" s="8" t="s">
        <v>688</v>
      </c>
      <c r="V197" s="8" t="s">
        <v>685</v>
      </c>
      <c r="W197" s="77" t="s">
        <v>130</v>
      </c>
      <c r="X197" s="5" t="s">
        <v>334</v>
      </c>
      <c r="Y197" s="78">
        <f>+HLOOKUP($B197,CRCC_DataFile_7_1!$F$1:$M$7,3,0)</f>
        <v>6530530937874.6904</v>
      </c>
      <c r="Z197" s="81" t="str">
        <f>VLOOKUP($B197,QualitativeNotes!B:C,2,FALSE)</f>
        <v>N/A</v>
      </c>
      <c r="AA197" s="8" t="s">
        <v>710</v>
      </c>
      <c r="AB197" s="8" t="s">
        <v>689</v>
      </c>
      <c r="AC197" s="8" t="s">
        <v>685</v>
      </c>
      <c r="AD197" s="77" t="s">
        <v>130</v>
      </c>
      <c r="AE197" s="5" t="s">
        <v>334</v>
      </c>
      <c r="AF197" s="78">
        <f>+HLOOKUP($B197,CRCC_DataFile_7_1!$F$1:$M$7,4,0)</f>
        <v>86210306065.235794</v>
      </c>
      <c r="AG197" s="81" t="e">
        <f>VLOOKUP($B197,QualitativeNotes!H:I,2,FALSE)</f>
        <v>#N/A</v>
      </c>
      <c r="AH197" s="8" t="s">
        <v>710</v>
      </c>
      <c r="AI197" s="8" t="s">
        <v>690</v>
      </c>
      <c r="AJ197" s="8" t="s">
        <v>685</v>
      </c>
      <c r="AK197" s="77" t="s">
        <v>130</v>
      </c>
      <c r="AL197" s="5" t="s">
        <v>334</v>
      </c>
      <c r="AM197" s="78">
        <f>+HLOOKUP($B197,CRCC_DataFile_7_1!$F$1:$M$7,5,0)</f>
        <v>1035910205068.27</v>
      </c>
      <c r="AN197" s="81" t="e">
        <f>VLOOKUP($B197,QualitativeNotes!N:O,2,FALSE)</f>
        <v>#N/A</v>
      </c>
      <c r="AO197" s="8" t="s">
        <v>710</v>
      </c>
      <c r="AP197" s="8" t="s">
        <v>691</v>
      </c>
      <c r="AQ197" s="8" t="s">
        <v>685</v>
      </c>
      <c r="AR197" s="77" t="s">
        <v>130</v>
      </c>
      <c r="AS197" s="5" t="s">
        <v>334</v>
      </c>
      <c r="AT197" s="78">
        <f>+HLOOKUP($B197,CRCC_DataFile_7_1!$F$1:$M$7,6,0)</f>
        <v>273808780316.00299</v>
      </c>
      <c r="AU197" s="81" t="e">
        <f>VLOOKUP($B197,QualitativeNotes!U:V,2,FALSE)</f>
        <v>#N/A</v>
      </c>
    </row>
    <row r="198" spans="1:47" ht="30" x14ac:dyDescent="0.25">
      <c r="A198" s="89" t="str">
        <f t="shared" si="3"/>
        <v xml:space="preserve"> </v>
      </c>
      <c r="B198" s="90" t="s">
        <v>348</v>
      </c>
      <c r="C198" s="91" t="s">
        <v>329</v>
      </c>
      <c r="D198" s="91" t="s">
        <v>349</v>
      </c>
      <c r="E198" s="91" t="s">
        <v>131</v>
      </c>
      <c r="F198" s="8" t="s">
        <v>710</v>
      </c>
      <c r="G198" s="8" t="s">
        <v>684</v>
      </c>
      <c r="H198" s="8" t="s">
        <v>685</v>
      </c>
      <c r="I198" s="77" t="s">
        <v>130</v>
      </c>
      <c r="J198" s="5" t="s">
        <v>334</v>
      </c>
      <c r="K198" s="78">
        <f>+HLOOKUP($B198,CRCC_DataFile_7_1!$F$1:$M$7,7,0)</f>
        <v>0</v>
      </c>
      <c r="L198" s="81" t="str">
        <f>VLOOKUP(B198,QualitativeNotes!B:C,2,FALSE)</f>
        <v>N/A</v>
      </c>
      <c r="M198" s="8" t="s">
        <v>710</v>
      </c>
      <c r="N198" s="8" t="s">
        <v>687</v>
      </c>
      <c r="O198" s="8" t="s">
        <v>685</v>
      </c>
      <c r="P198" s="77" t="s">
        <v>130</v>
      </c>
      <c r="Q198" s="5" t="s">
        <v>334</v>
      </c>
      <c r="R198" s="78" t="str">
        <f>+HLOOKUP($B198,CRCC_DataFile_7_1!$F$1:$M$7,2,0)</f>
        <v>-</v>
      </c>
      <c r="S198" s="81" t="str">
        <f>VLOOKUP($B198,QualitativeNotes!B:C,2,FALSE)</f>
        <v>N/A</v>
      </c>
      <c r="T198" s="8" t="s">
        <v>710</v>
      </c>
      <c r="U198" s="8" t="s">
        <v>688</v>
      </c>
      <c r="V198" s="8" t="s">
        <v>685</v>
      </c>
      <c r="W198" s="77" t="s">
        <v>130</v>
      </c>
      <c r="X198" s="5" t="s">
        <v>334</v>
      </c>
      <c r="Y198" s="78" t="str">
        <f>+HLOOKUP($B198,CRCC_DataFile_7_1!$F$1:$M$7,3,0)</f>
        <v>-</v>
      </c>
      <c r="Z198" s="81" t="str">
        <f>VLOOKUP($B198,QualitativeNotes!B:C,2,FALSE)</f>
        <v>N/A</v>
      </c>
      <c r="AA198" s="8" t="s">
        <v>710</v>
      </c>
      <c r="AB198" s="8" t="s">
        <v>689</v>
      </c>
      <c r="AC198" s="8" t="s">
        <v>685</v>
      </c>
      <c r="AD198" s="77" t="s">
        <v>130</v>
      </c>
      <c r="AE198" s="5" t="s">
        <v>334</v>
      </c>
      <c r="AF198" s="78" t="str">
        <f>+HLOOKUP($B198,CRCC_DataFile_7_1!$F$1:$M$7,4,0)</f>
        <v>-</v>
      </c>
      <c r="AG198" s="81" t="e">
        <f>VLOOKUP($B198,QualitativeNotes!H:I,2,FALSE)</f>
        <v>#N/A</v>
      </c>
      <c r="AH198" s="8" t="s">
        <v>710</v>
      </c>
      <c r="AI198" s="8" t="s">
        <v>690</v>
      </c>
      <c r="AJ198" s="8" t="s">
        <v>685</v>
      </c>
      <c r="AK198" s="77" t="s">
        <v>130</v>
      </c>
      <c r="AL198" s="5" t="s">
        <v>334</v>
      </c>
      <c r="AM198" s="78" t="str">
        <f>+HLOOKUP($B198,CRCC_DataFile_7_1!$F$1:$M$7,5,0)</f>
        <v>-</v>
      </c>
      <c r="AN198" s="81" t="e">
        <f>VLOOKUP($B198,QualitativeNotes!N:O,2,FALSE)</f>
        <v>#N/A</v>
      </c>
      <c r="AO198" s="8" t="s">
        <v>710</v>
      </c>
      <c r="AP198" s="8" t="s">
        <v>691</v>
      </c>
      <c r="AQ198" s="8" t="s">
        <v>685</v>
      </c>
      <c r="AR198" s="77" t="s">
        <v>130</v>
      </c>
      <c r="AS198" s="5" t="s">
        <v>334</v>
      </c>
      <c r="AT198" s="78" t="str">
        <f>+HLOOKUP($B198,CRCC_DataFile_7_1!$F$1:$M$7,6,0)</f>
        <v>-</v>
      </c>
      <c r="AU198" s="81" t="e">
        <f>VLOOKUP($B198,QualitativeNotes!U:V,2,FALSE)</f>
        <v>#N/A</v>
      </c>
    </row>
    <row r="199" spans="1:47" ht="30" x14ac:dyDescent="0.25">
      <c r="A199" s="89" t="str">
        <f t="shared" si="3"/>
        <v xml:space="preserve"> </v>
      </c>
      <c r="B199" s="90" t="s">
        <v>348</v>
      </c>
      <c r="C199" s="91" t="s">
        <v>329</v>
      </c>
      <c r="D199" s="91" t="s">
        <v>349</v>
      </c>
      <c r="E199" s="91" t="s">
        <v>131</v>
      </c>
      <c r="F199" s="8" t="s">
        <v>710</v>
      </c>
      <c r="G199" s="8" t="s">
        <v>684</v>
      </c>
      <c r="H199" s="8" t="s">
        <v>685</v>
      </c>
      <c r="I199" s="77" t="s">
        <v>130</v>
      </c>
      <c r="J199" s="5" t="s">
        <v>334</v>
      </c>
      <c r="K199" s="78">
        <f>+HLOOKUP($B199,CRCC_DataFile_7_1!$F$1:$M$7,7,0)</f>
        <v>0</v>
      </c>
      <c r="L199" s="81" t="str">
        <f>VLOOKUP(B199,QualitativeNotes!B:C,2,FALSE)</f>
        <v>N/A</v>
      </c>
      <c r="M199" s="8" t="s">
        <v>710</v>
      </c>
      <c r="N199" s="8" t="s">
        <v>687</v>
      </c>
      <c r="O199" s="8" t="s">
        <v>685</v>
      </c>
      <c r="P199" s="77" t="s">
        <v>130</v>
      </c>
      <c r="Q199" s="5" t="s">
        <v>334</v>
      </c>
      <c r="R199" s="78" t="str">
        <f>+HLOOKUP($B199,CRCC_DataFile_7_1!$F$1:$M$7,2,0)</f>
        <v>-</v>
      </c>
      <c r="S199" s="81" t="str">
        <f>VLOOKUP($B199,QualitativeNotes!B:C,2,FALSE)</f>
        <v>N/A</v>
      </c>
      <c r="T199" s="8" t="s">
        <v>710</v>
      </c>
      <c r="U199" s="8" t="s">
        <v>688</v>
      </c>
      <c r="V199" s="8" t="s">
        <v>685</v>
      </c>
      <c r="W199" s="77" t="s">
        <v>130</v>
      </c>
      <c r="X199" s="5" t="s">
        <v>334</v>
      </c>
      <c r="Y199" s="78" t="str">
        <f>+HLOOKUP($B199,CRCC_DataFile_7_1!$F$1:$M$7,3,0)</f>
        <v>-</v>
      </c>
      <c r="Z199" s="81" t="str">
        <f>VLOOKUP($B199,QualitativeNotes!B:C,2,FALSE)</f>
        <v>N/A</v>
      </c>
      <c r="AA199" s="8" t="s">
        <v>710</v>
      </c>
      <c r="AB199" s="8" t="s">
        <v>689</v>
      </c>
      <c r="AC199" s="8" t="s">
        <v>685</v>
      </c>
      <c r="AD199" s="77" t="s">
        <v>130</v>
      </c>
      <c r="AE199" s="5" t="s">
        <v>334</v>
      </c>
      <c r="AF199" s="78" t="str">
        <f>+HLOOKUP($B199,CRCC_DataFile_7_1!$F$1:$M$7,4,0)</f>
        <v>-</v>
      </c>
      <c r="AG199" s="81" t="e">
        <f>VLOOKUP($B199,QualitativeNotes!H:I,2,FALSE)</f>
        <v>#N/A</v>
      </c>
      <c r="AH199" s="8" t="s">
        <v>710</v>
      </c>
      <c r="AI199" s="8" t="s">
        <v>690</v>
      </c>
      <c r="AJ199" s="8" t="s">
        <v>685</v>
      </c>
      <c r="AK199" s="77" t="s">
        <v>130</v>
      </c>
      <c r="AL199" s="5" t="s">
        <v>334</v>
      </c>
      <c r="AM199" s="78" t="str">
        <f>+HLOOKUP($B199,CRCC_DataFile_7_1!$F$1:$M$7,5,0)</f>
        <v>-</v>
      </c>
      <c r="AN199" s="81" t="e">
        <f>VLOOKUP($B199,QualitativeNotes!N:O,2,FALSE)</f>
        <v>#N/A</v>
      </c>
      <c r="AO199" s="8" t="s">
        <v>710</v>
      </c>
      <c r="AP199" s="8" t="s">
        <v>691</v>
      </c>
      <c r="AQ199" s="8" t="s">
        <v>685</v>
      </c>
      <c r="AR199" s="77" t="s">
        <v>130</v>
      </c>
      <c r="AS199" s="5" t="s">
        <v>334</v>
      </c>
      <c r="AT199" s="78" t="str">
        <f>+HLOOKUP($B199,CRCC_DataFile_7_1!$F$1:$M$7,6,0)</f>
        <v>-</v>
      </c>
      <c r="AU199" s="81" t="e">
        <f>VLOOKUP($B199,QualitativeNotes!U:V,2,FALSE)</f>
        <v>#N/A</v>
      </c>
    </row>
    <row r="200" spans="1:47" ht="30" x14ac:dyDescent="0.25">
      <c r="A200" s="89" t="str">
        <f t="shared" si="3"/>
        <v xml:space="preserve"> </v>
      </c>
      <c r="B200" s="90" t="s">
        <v>350</v>
      </c>
      <c r="C200" s="91" t="s">
        <v>329</v>
      </c>
      <c r="D200" s="91" t="s">
        <v>351</v>
      </c>
      <c r="E200" s="91" t="s">
        <v>71</v>
      </c>
      <c r="F200" s="8" t="s">
        <v>710</v>
      </c>
      <c r="G200" s="8" t="s">
        <v>684</v>
      </c>
      <c r="H200" s="8" t="s">
        <v>685</v>
      </c>
      <c r="I200" s="77" t="s">
        <v>130</v>
      </c>
      <c r="J200" s="5"/>
      <c r="K200" s="78" t="str">
        <f>+HLOOKUP(B200,CRCC_AggregateDataFile!$E$1:$DV$7,7,0)</f>
        <v>Access to CCB intraday liquidity</v>
      </c>
      <c r="L200" s="81" t="str">
        <f>VLOOKUP(B200,QualitativeNotes!B:C,2,FALSE)</f>
        <v>N/A</v>
      </c>
      <c r="M200" s="8" t="s">
        <v>710</v>
      </c>
      <c r="N200" s="8" t="s">
        <v>687</v>
      </c>
      <c r="O200" s="8" t="s">
        <v>685</v>
      </c>
      <c r="P200" s="77" t="s">
        <v>130</v>
      </c>
      <c r="Q200" s="5"/>
      <c r="R200" s="78">
        <f>+HLOOKUP($B200,CRCC_AggregateDataFile!$E$1:$DV$7,2,0)</f>
        <v>0</v>
      </c>
      <c r="S200" s="81" t="str">
        <f>VLOOKUP($B200,QualitativeNotes!B:C,2,FALSE)</f>
        <v>N/A</v>
      </c>
      <c r="T200" s="8" t="s">
        <v>710</v>
      </c>
      <c r="U200" s="8" t="s">
        <v>688</v>
      </c>
      <c r="V200" s="8" t="s">
        <v>685</v>
      </c>
      <c r="W200" s="77" t="s">
        <v>130</v>
      </c>
      <c r="X200" s="5"/>
      <c r="Y200" s="78">
        <f>+HLOOKUP($B200,CRCC_AggregateDataFile!$E$1:$DV$7,3,0)</f>
        <v>0</v>
      </c>
      <c r="Z200" s="81" t="str">
        <f>VLOOKUP($B200,QualitativeNotes!B:C,2,FALSE)</f>
        <v>N/A</v>
      </c>
      <c r="AA200" s="8" t="s">
        <v>710</v>
      </c>
      <c r="AB200" s="8" t="s">
        <v>689</v>
      </c>
      <c r="AC200" s="8" t="s">
        <v>685</v>
      </c>
      <c r="AD200" s="77" t="s">
        <v>130</v>
      </c>
      <c r="AE200" s="5"/>
      <c r="AF200" s="78">
        <f>+HLOOKUP($B200,CRCC_AggregateDataFile!$E$1:$DV$7,4,0)</f>
        <v>0</v>
      </c>
      <c r="AG200" s="81" t="e">
        <f>VLOOKUP($B200,QualitativeNotes!H:I,2,FALSE)</f>
        <v>#N/A</v>
      </c>
      <c r="AH200" s="8" t="s">
        <v>710</v>
      </c>
      <c r="AI200" s="8" t="s">
        <v>690</v>
      </c>
      <c r="AJ200" s="8" t="s">
        <v>685</v>
      </c>
      <c r="AK200" s="77" t="s">
        <v>130</v>
      </c>
      <c r="AL200" s="5"/>
      <c r="AM200" s="78">
        <f>+HLOOKUP($B200,CRCC_AggregateDataFile!$E$1:$DV$7,5,0)</f>
        <v>0</v>
      </c>
      <c r="AN200" s="81" t="e">
        <f>VLOOKUP($B200,QualitativeNotes!N:O,2,FALSE)</f>
        <v>#N/A</v>
      </c>
      <c r="AO200" s="8" t="s">
        <v>710</v>
      </c>
      <c r="AP200" s="8" t="s">
        <v>691</v>
      </c>
      <c r="AQ200" s="8" t="s">
        <v>685</v>
      </c>
      <c r="AR200" s="77" t="s">
        <v>130</v>
      </c>
      <c r="AS200" s="5"/>
      <c r="AT200" s="78">
        <f>+HLOOKUP($B200,CRCC_AggregateDataFile!$E$1:$DV$7,6,0)</f>
        <v>0</v>
      </c>
      <c r="AU200" s="81" t="e">
        <f>VLOOKUP($B200,QualitativeNotes!U:V,2,FALSE)</f>
        <v>#N/A</v>
      </c>
    </row>
    <row r="201" spans="1:47" ht="60" x14ac:dyDescent="0.25">
      <c r="A201" s="89" t="str">
        <f t="shared" si="3"/>
        <v xml:space="preserve"> </v>
      </c>
      <c r="B201" s="90" t="s">
        <v>352</v>
      </c>
      <c r="C201" s="91" t="s">
        <v>329</v>
      </c>
      <c r="D201" s="91" t="s">
        <v>353</v>
      </c>
      <c r="E201" s="91" t="s">
        <v>71</v>
      </c>
      <c r="F201" s="8" t="s">
        <v>710</v>
      </c>
      <c r="G201" s="8" t="s">
        <v>684</v>
      </c>
      <c r="H201" s="8" t="s">
        <v>685</v>
      </c>
      <c r="I201" s="77" t="s">
        <v>130</v>
      </c>
      <c r="J201" s="5"/>
      <c r="K201" s="78">
        <f>+HLOOKUP(B201,CRCC_AggregateDataFile!$E$1:$DV$7,7,0)</f>
        <v>0</v>
      </c>
      <c r="L201" s="81" t="str">
        <f>VLOOKUP(B201,QualitativeNotes!B:C,2,FALSE)</f>
        <v>N/A</v>
      </c>
      <c r="M201" s="8" t="s">
        <v>710</v>
      </c>
      <c r="N201" s="8" t="s">
        <v>687</v>
      </c>
      <c r="O201" s="8" t="s">
        <v>685</v>
      </c>
      <c r="P201" s="77" t="s">
        <v>130</v>
      </c>
      <c r="Q201" s="5"/>
      <c r="R201" s="78">
        <f>+HLOOKUP($B201,CRCC_AggregateDataFile!$E$1:$DV$7,2,0)</f>
        <v>0</v>
      </c>
      <c r="S201" s="81" t="str">
        <f>VLOOKUP($B201,QualitativeNotes!B:C,2,FALSE)</f>
        <v>N/A</v>
      </c>
      <c r="T201" s="8" t="s">
        <v>710</v>
      </c>
      <c r="U201" s="8" t="s">
        <v>688</v>
      </c>
      <c r="V201" s="8" t="s">
        <v>685</v>
      </c>
      <c r="W201" s="77" t="s">
        <v>130</v>
      </c>
      <c r="X201" s="5"/>
      <c r="Y201" s="78">
        <f>+HLOOKUP($B201,CRCC_AggregateDataFile!$E$1:$DV$7,3,0)</f>
        <v>0</v>
      </c>
      <c r="Z201" s="81" t="str">
        <f>VLOOKUP($B201,QualitativeNotes!B:C,2,FALSE)</f>
        <v>N/A</v>
      </c>
      <c r="AA201" s="8" t="s">
        <v>710</v>
      </c>
      <c r="AB201" s="8" t="s">
        <v>689</v>
      </c>
      <c r="AC201" s="8" t="s">
        <v>685</v>
      </c>
      <c r="AD201" s="77" t="s">
        <v>130</v>
      </c>
      <c r="AE201" s="5"/>
      <c r="AF201" s="78">
        <f>+HLOOKUP($B201,CRCC_AggregateDataFile!$E$1:$DV$7,4,0)</f>
        <v>0</v>
      </c>
      <c r="AG201" s="81" t="e">
        <f>VLOOKUP($B201,QualitativeNotes!H:I,2,FALSE)</f>
        <v>#N/A</v>
      </c>
      <c r="AH201" s="8" t="s">
        <v>710</v>
      </c>
      <c r="AI201" s="8" t="s">
        <v>690</v>
      </c>
      <c r="AJ201" s="8" t="s">
        <v>685</v>
      </c>
      <c r="AK201" s="77" t="s">
        <v>130</v>
      </c>
      <c r="AL201" s="5"/>
      <c r="AM201" s="78">
        <f>+HLOOKUP($B201,CRCC_AggregateDataFile!$E$1:$DV$7,5,0)</f>
        <v>0</v>
      </c>
      <c r="AN201" s="81" t="e">
        <f>VLOOKUP($B201,QualitativeNotes!N:O,2,FALSE)</f>
        <v>#N/A</v>
      </c>
      <c r="AO201" s="8" t="s">
        <v>710</v>
      </c>
      <c r="AP201" s="8" t="s">
        <v>691</v>
      </c>
      <c r="AQ201" s="8" t="s">
        <v>685</v>
      </c>
      <c r="AR201" s="77" t="s">
        <v>130</v>
      </c>
      <c r="AS201" s="5"/>
      <c r="AT201" s="78">
        <f>+HLOOKUP($B201,CRCC_AggregateDataFile!$E$1:$DV$7,6,0)</f>
        <v>0</v>
      </c>
      <c r="AU201" s="81" t="e">
        <f>VLOOKUP($B201,QualitativeNotes!U:V,2,FALSE)</f>
        <v>#N/A</v>
      </c>
    </row>
    <row r="202" spans="1:47" ht="45" x14ac:dyDescent="0.25">
      <c r="A202" s="89" t="str">
        <f t="shared" si="3"/>
        <v xml:space="preserve"> </v>
      </c>
      <c r="B202" s="90" t="s">
        <v>355</v>
      </c>
      <c r="C202" s="91" t="s">
        <v>354</v>
      </c>
      <c r="D202" s="91" t="s">
        <v>356</v>
      </c>
      <c r="E202" s="91" t="s">
        <v>131</v>
      </c>
      <c r="F202" s="8" t="s">
        <v>710</v>
      </c>
      <c r="G202" s="8" t="s">
        <v>684</v>
      </c>
      <c r="H202" s="8" t="s">
        <v>685</v>
      </c>
      <c r="I202" s="77" t="s">
        <v>130</v>
      </c>
      <c r="J202" s="5"/>
      <c r="K202" s="78">
        <f>+HLOOKUP($B202,CRCC_AggregateDataFile!$E$1:$DV$7,7,0)</f>
        <v>0</v>
      </c>
      <c r="L202" s="81" t="str">
        <f>VLOOKUP(B202,QualitativeNotes!B:C,2,FALSE)</f>
        <v>N/A</v>
      </c>
      <c r="M202" s="8" t="s">
        <v>710</v>
      </c>
      <c r="N202" s="8" t="s">
        <v>687</v>
      </c>
      <c r="O202" s="8" t="s">
        <v>685</v>
      </c>
      <c r="P202" s="77" t="s">
        <v>130</v>
      </c>
      <c r="Q202" s="5"/>
      <c r="R202" s="78">
        <f>+HLOOKUP($B202,CRCC_AggregateDataFile!$E$1:$DV$7,2,0)</f>
        <v>0</v>
      </c>
      <c r="S202" s="81" t="str">
        <f>VLOOKUP($B202,QualitativeNotes!B:C,2,FALSE)</f>
        <v>N/A</v>
      </c>
      <c r="T202" s="8" t="s">
        <v>710</v>
      </c>
      <c r="U202" s="8" t="s">
        <v>688</v>
      </c>
      <c r="V202" s="8" t="s">
        <v>685</v>
      </c>
      <c r="W202" s="77" t="s">
        <v>130</v>
      </c>
      <c r="X202" s="5"/>
      <c r="Y202" s="78">
        <f>+HLOOKUP($B202,CRCC_AggregateDataFile!$E$1:$DV$7,3,0)</f>
        <v>0</v>
      </c>
      <c r="Z202" s="81" t="str">
        <f>VLOOKUP($B202,QualitativeNotes!B:C,2,FALSE)</f>
        <v>N/A</v>
      </c>
      <c r="AA202" s="8" t="s">
        <v>710</v>
      </c>
      <c r="AB202" s="8" t="s">
        <v>689</v>
      </c>
      <c r="AC202" s="8" t="s">
        <v>685</v>
      </c>
      <c r="AD202" s="77" t="s">
        <v>130</v>
      </c>
      <c r="AE202" s="5"/>
      <c r="AF202" s="78">
        <f>+HLOOKUP($B202,CRCC_AggregateDataFile!$E$1:$DV$7,4,0)</f>
        <v>0</v>
      </c>
      <c r="AG202" s="81" t="e">
        <f>VLOOKUP($B202,QualitativeNotes!H:I,2,FALSE)</f>
        <v>#N/A</v>
      </c>
      <c r="AH202" s="8" t="s">
        <v>710</v>
      </c>
      <c r="AI202" s="8" t="s">
        <v>690</v>
      </c>
      <c r="AJ202" s="8" t="s">
        <v>685</v>
      </c>
      <c r="AK202" s="77" t="s">
        <v>130</v>
      </c>
      <c r="AL202" s="5"/>
      <c r="AM202" s="78">
        <f>+HLOOKUP($B202,CRCC_AggregateDataFile!$E$1:$DV$7,5,0)</f>
        <v>0</v>
      </c>
      <c r="AN202" s="81" t="e">
        <f>VLOOKUP($B202,QualitativeNotes!N:O,2,FALSE)</f>
        <v>#N/A</v>
      </c>
      <c r="AO202" s="8" t="s">
        <v>710</v>
      </c>
      <c r="AP202" s="8" t="s">
        <v>691</v>
      </c>
      <c r="AQ202" s="8" t="s">
        <v>685</v>
      </c>
      <c r="AR202" s="77" t="s">
        <v>130</v>
      </c>
      <c r="AS202" s="5"/>
      <c r="AT202" s="78">
        <f>+HLOOKUP($B202,CRCC_AggregateDataFile!$E$1:$DV$7,6,0)</f>
        <v>0</v>
      </c>
      <c r="AU202" s="81" t="e">
        <f>VLOOKUP($B202,QualitativeNotes!U:V,2,FALSE)</f>
        <v>#N/A</v>
      </c>
    </row>
    <row r="203" spans="1:47" ht="90" x14ac:dyDescent="0.25">
      <c r="A203" s="89" t="str">
        <f t="shared" si="3"/>
        <v xml:space="preserve"> </v>
      </c>
      <c r="B203" s="90" t="s">
        <v>357</v>
      </c>
      <c r="C203" s="91" t="s">
        <v>329</v>
      </c>
      <c r="D203" s="91" t="s">
        <v>358</v>
      </c>
      <c r="E203" s="91" t="s">
        <v>131</v>
      </c>
      <c r="F203" s="8" t="s">
        <v>710</v>
      </c>
      <c r="G203" s="8" t="s">
        <v>684</v>
      </c>
      <c r="H203" s="8" t="s">
        <v>685</v>
      </c>
      <c r="I203" s="77" t="s">
        <v>130</v>
      </c>
      <c r="J203" s="5" t="s">
        <v>711</v>
      </c>
      <c r="K203" s="78">
        <f>+HLOOKUP($B203,CRCC_DataFile_7_3!$F$1:$H$4,2)</f>
        <v>336647125381</v>
      </c>
      <c r="L203" s="81" t="str">
        <f>VLOOKUP(B203,QualitativeNotes!B:C,2,FALSE)</f>
        <v>N/A</v>
      </c>
      <c r="M203" s="8" t="s">
        <v>683</v>
      </c>
      <c r="N203" s="8" t="s">
        <v>687</v>
      </c>
      <c r="O203" s="8" t="s">
        <v>685</v>
      </c>
      <c r="P203" s="77" t="s">
        <v>130</v>
      </c>
      <c r="Q203" s="5" t="s">
        <v>712</v>
      </c>
      <c r="R203" s="78"/>
      <c r="S203" s="81" t="str">
        <f>VLOOKUP($B203,QualitativeNotes!B:C,2,FALSE)</f>
        <v>N/A</v>
      </c>
      <c r="T203" s="8" t="s">
        <v>683</v>
      </c>
      <c r="U203" s="8" t="s">
        <v>688</v>
      </c>
      <c r="V203" s="8" t="s">
        <v>685</v>
      </c>
      <c r="W203" s="77" t="s">
        <v>130</v>
      </c>
      <c r="X203" s="5" t="s">
        <v>712</v>
      </c>
      <c r="Y203" s="78"/>
      <c r="Z203" s="81" t="str">
        <f>VLOOKUP($B203,QualitativeNotes!B:C,2,FALSE)</f>
        <v>N/A</v>
      </c>
      <c r="AA203" s="8" t="s">
        <v>683</v>
      </c>
      <c r="AB203" s="8" t="s">
        <v>689</v>
      </c>
      <c r="AC203" s="8" t="s">
        <v>685</v>
      </c>
      <c r="AD203" s="77" t="s">
        <v>130</v>
      </c>
      <c r="AE203" s="5" t="s">
        <v>712</v>
      </c>
      <c r="AF203" s="78"/>
      <c r="AG203" s="81" t="e">
        <f>VLOOKUP($B203,QualitativeNotes!H:I,2,FALSE)</f>
        <v>#N/A</v>
      </c>
      <c r="AH203" s="8" t="s">
        <v>683</v>
      </c>
      <c r="AI203" s="8" t="s">
        <v>690</v>
      </c>
      <c r="AJ203" s="8" t="s">
        <v>685</v>
      </c>
      <c r="AK203" s="77" t="s">
        <v>130</v>
      </c>
      <c r="AL203" s="5" t="s">
        <v>712</v>
      </c>
      <c r="AM203" s="78"/>
      <c r="AN203" s="81" t="e">
        <f>VLOOKUP($B203,QualitativeNotes!N:O,2,FALSE)</f>
        <v>#N/A</v>
      </c>
      <c r="AO203" s="8" t="s">
        <v>683</v>
      </c>
      <c r="AP203" s="8" t="s">
        <v>691</v>
      </c>
      <c r="AQ203" s="8" t="s">
        <v>685</v>
      </c>
      <c r="AR203" s="77" t="s">
        <v>130</v>
      </c>
      <c r="AS203" s="5" t="s">
        <v>712</v>
      </c>
      <c r="AT203" s="78"/>
      <c r="AU203" s="81" t="e">
        <f>VLOOKUP($B203,QualitativeNotes!U:V,2,FALSE)</f>
        <v>#N/A</v>
      </c>
    </row>
    <row r="204" spans="1:47" ht="90" x14ac:dyDescent="0.25">
      <c r="A204" s="89" t="str">
        <f t="shared" si="3"/>
        <v xml:space="preserve"> </v>
      </c>
      <c r="B204" s="90" t="s">
        <v>357</v>
      </c>
      <c r="C204" s="91" t="s">
        <v>329</v>
      </c>
      <c r="D204" s="91" t="s">
        <v>358</v>
      </c>
      <c r="E204" s="91" t="s">
        <v>131</v>
      </c>
      <c r="F204" s="8" t="s">
        <v>710</v>
      </c>
      <c r="G204" s="8" t="s">
        <v>684</v>
      </c>
      <c r="H204" s="8" t="s">
        <v>685</v>
      </c>
      <c r="I204" s="77" t="s">
        <v>130</v>
      </c>
      <c r="J204" s="5" t="s">
        <v>713</v>
      </c>
      <c r="K204" s="78">
        <f>+HLOOKUP($B204,CRCC_DataFile_7_3!$F$1:$H$4,2)</f>
        <v>336647125381</v>
      </c>
      <c r="L204" s="81" t="str">
        <f>VLOOKUP(B204,QualitativeNotes!B:C,2,FALSE)</f>
        <v>N/A</v>
      </c>
      <c r="M204" s="8" t="s">
        <v>683</v>
      </c>
      <c r="N204" s="8" t="s">
        <v>687</v>
      </c>
      <c r="O204" s="8" t="s">
        <v>685</v>
      </c>
      <c r="P204" s="77" t="s">
        <v>130</v>
      </c>
      <c r="Q204" s="5" t="s">
        <v>711</v>
      </c>
      <c r="R204" s="78"/>
      <c r="S204" s="81" t="str">
        <f>VLOOKUP($B204,QualitativeNotes!B:C,2,FALSE)</f>
        <v>N/A</v>
      </c>
      <c r="T204" s="8" t="s">
        <v>683</v>
      </c>
      <c r="U204" s="8" t="s">
        <v>688</v>
      </c>
      <c r="V204" s="8" t="s">
        <v>685</v>
      </c>
      <c r="W204" s="77" t="s">
        <v>130</v>
      </c>
      <c r="X204" s="5" t="s">
        <v>711</v>
      </c>
      <c r="Y204" s="78"/>
      <c r="Z204" s="81" t="str">
        <f>VLOOKUP($B204,QualitativeNotes!B:C,2,FALSE)</f>
        <v>N/A</v>
      </c>
      <c r="AA204" s="8" t="s">
        <v>683</v>
      </c>
      <c r="AB204" s="8" t="s">
        <v>689</v>
      </c>
      <c r="AC204" s="8" t="s">
        <v>685</v>
      </c>
      <c r="AD204" s="77" t="s">
        <v>130</v>
      </c>
      <c r="AE204" s="5" t="s">
        <v>711</v>
      </c>
      <c r="AF204" s="78"/>
      <c r="AG204" s="81" t="e">
        <f>VLOOKUP($B204,QualitativeNotes!H:I,2,FALSE)</f>
        <v>#N/A</v>
      </c>
      <c r="AH204" s="8" t="s">
        <v>683</v>
      </c>
      <c r="AI204" s="8" t="s">
        <v>690</v>
      </c>
      <c r="AJ204" s="8" t="s">
        <v>685</v>
      </c>
      <c r="AK204" s="77" t="s">
        <v>130</v>
      </c>
      <c r="AL204" s="5" t="s">
        <v>711</v>
      </c>
      <c r="AM204" s="78"/>
      <c r="AN204" s="81" t="e">
        <f>VLOOKUP($B204,QualitativeNotes!N:O,2,FALSE)</f>
        <v>#N/A</v>
      </c>
      <c r="AO204" s="8" t="s">
        <v>683</v>
      </c>
      <c r="AP204" s="8" t="s">
        <v>691</v>
      </c>
      <c r="AQ204" s="8" t="s">
        <v>685</v>
      </c>
      <c r="AR204" s="77" t="s">
        <v>130</v>
      </c>
      <c r="AS204" s="5" t="s">
        <v>711</v>
      </c>
      <c r="AT204" s="78"/>
      <c r="AU204" s="81" t="e">
        <f>VLOOKUP($B204,QualitativeNotes!U:V,2,FALSE)</f>
        <v>#N/A</v>
      </c>
    </row>
    <row r="205" spans="1:47" ht="90" x14ac:dyDescent="0.25">
      <c r="A205" s="89" t="str">
        <f t="shared" si="3"/>
        <v xml:space="preserve"> </v>
      </c>
      <c r="B205" s="90" t="s">
        <v>357</v>
      </c>
      <c r="C205" s="91" t="s">
        <v>329</v>
      </c>
      <c r="D205" s="91" t="s">
        <v>358</v>
      </c>
      <c r="E205" s="91" t="s">
        <v>131</v>
      </c>
      <c r="F205" s="8" t="s">
        <v>710</v>
      </c>
      <c r="G205" s="8" t="s">
        <v>684</v>
      </c>
      <c r="H205" s="8" t="s">
        <v>685</v>
      </c>
      <c r="I205" s="77" t="s">
        <v>130</v>
      </c>
      <c r="J205" s="5" t="s">
        <v>714</v>
      </c>
      <c r="K205" s="78">
        <f>+HLOOKUP($B205,CRCC_DataFile_7_3!$F$1:$H$4,2)</f>
        <v>336647125381</v>
      </c>
      <c r="L205" s="81" t="str">
        <f>VLOOKUP(B205,QualitativeNotes!B:C,2,FALSE)</f>
        <v>N/A</v>
      </c>
      <c r="M205" s="8" t="s">
        <v>683</v>
      </c>
      <c r="N205" s="8" t="s">
        <v>687</v>
      </c>
      <c r="O205" s="8" t="s">
        <v>685</v>
      </c>
      <c r="P205" s="77" t="s">
        <v>130</v>
      </c>
      <c r="Q205" s="5" t="s">
        <v>711</v>
      </c>
      <c r="R205" s="78"/>
      <c r="S205" s="81" t="str">
        <f>VLOOKUP($B205,QualitativeNotes!B:C,2,FALSE)</f>
        <v>N/A</v>
      </c>
      <c r="T205" s="8" t="s">
        <v>683</v>
      </c>
      <c r="U205" s="8" t="s">
        <v>688</v>
      </c>
      <c r="V205" s="8" t="s">
        <v>685</v>
      </c>
      <c r="W205" s="77" t="s">
        <v>130</v>
      </c>
      <c r="X205" s="5" t="s">
        <v>711</v>
      </c>
      <c r="Y205" s="78"/>
      <c r="Z205" s="81" t="str">
        <f>VLOOKUP($B205,QualitativeNotes!B:C,2,FALSE)</f>
        <v>N/A</v>
      </c>
      <c r="AA205" s="8" t="s">
        <v>683</v>
      </c>
      <c r="AB205" s="8" t="s">
        <v>689</v>
      </c>
      <c r="AC205" s="8" t="s">
        <v>685</v>
      </c>
      <c r="AD205" s="77" t="s">
        <v>130</v>
      </c>
      <c r="AE205" s="5" t="s">
        <v>711</v>
      </c>
      <c r="AF205" s="78"/>
      <c r="AG205" s="81" t="e">
        <f>VLOOKUP($B205,QualitativeNotes!H:I,2,FALSE)</f>
        <v>#N/A</v>
      </c>
      <c r="AH205" s="8" t="s">
        <v>683</v>
      </c>
      <c r="AI205" s="8" t="s">
        <v>690</v>
      </c>
      <c r="AJ205" s="8" t="s">
        <v>685</v>
      </c>
      <c r="AK205" s="77" t="s">
        <v>130</v>
      </c>
      <c r="AL205" s="5" t="s">
        <v>711</v>
      </c>
      <c r="AM205" s="78"/>
      <c r="AN205" s="81" t="e">
        <f>VLOOKUP($B205,QualitativeNotes!N:O,2,FALSE)</f>
        <v>#N/A</v>
      </c>
      <c r="AO205" s="8" t="s">
        <v>683</v>
      </c>
      <c r="AP205" s="8" t="s">
        <v>691</v>
      </c>
      <c r="AQ205" s="8" t="s">
        <v>685</v>
      </c>
      <c r="AR205" s="77" t="s">
        <v>130</v>
      </c>
      <c r="AS205" s="5" t="s">
        <v>711</v>
      </c>
      <c r="AT205" s="78"/>
      <c r="AU205" s="81" t="e">
        <f>VLOOKUP($B205,QualitativeNotes!U:V,2,FALSE)</f>
        <v>#N/A</v>
      </c>
    </row>
    <row r="206" spans="1:47" ht="75" x14ac:dyDescent="0.25">
      <c r="A206" s="89" t="str">
        <f t="shared" si="3"/>
        <v xml:space="preserve"> </v>
      </c>
      <c r="B206" s="90" t="s">
        <v>361</v>
      </c>
      <c r="C206" s="91" t="s">
        <v>329</v>
      </c>
      <c r="D206" s="137" t="s">
        <v>362</v>
      </c>
      <c r="E206" s="91" t="s">
        <v>200</v>
      </c>
      <c r="F206" s="8" t="s">
        <v>710</v>
      </c>
      <c r="G206" s="8" t="s">
        <v>684</v>
      </c>
      <c r="H206" s="8" t="s">
        <v>685</v>
      </c>
      <c r="I206" s="77" t="s">
        <v>130</v>
      </c>
      <c r="J206" s="5"/>
      <c r="K206" s="78"/>
      <c r="L206" s="81" t="str">
        <f>VLOOKUP(B206,QualitativeNotes!B:C,2,FALSE)</f>
        <v>N/A</v>
      </c>
      <c r="M206" s="8" t="s">
        <v>710</v>
      </c>
      <c r="N206" s="8" t="s">
        <v>687</v>
      </c>
      <c r="O206" s="8" t="s">
        <v>685</v>
      </c>
      <c r="P206" s="77" t="s">
        <v>130</v>
      </c>
      <c r="Q206" s="5"/>
      <c r="R206" s="78"/>
      <c r="S206" s="81" t="str">
        <f>VLOOKUP($B206,QualitativeNotes!B:C,2,FALSE)</f>
        <v>N/A</v>
      </c>
      <c r="T206" s="8" t="s">
        <v>710</v>
      </c>
      <c r="U206" s="8" t="s">
        <v>688</v>
      </c>
      <c r="V206" s="8" t="s">
        <v>685</v>
      </c>
      <c r="W206" s="77" t="s">
        <v>130</v>
      </c>
      <c r="X206" s="5"/>
      <c r="Y206" s="78"/>
      <c r="Z206" s="81" t="str">
        <f>VLOOKUP($B206,QualitativeNotes!B:C,2,FALSE)</f>
        <v>N/A</v>
      </c>
      <c r="AA206" s="8" t="s">
        <v>710</v>
      </c>
      <c r="AB206" s="8" t="s">
        <v>689</v>
      </c>
      <c r="AC206" s="8" t="s">
        <v>685</v>
      </c>
      <c r="AD206" s="77" t="s">
        <v>130</v>
      </c>
      <c r="AE206" s="5"/>
      <c r="AF206" s="78"/>
      <c r="AG206" s="81" t="e">
        <f>VLOOKUP($B206,QualitativeNotes!H:I,2,FALSE)</f>
        <v>#N/A</v>
      </c>
      <c r="AH206" s="8" t="s">
        <v>710</v>
      </c>
      <c r="AI206" s="8" t="s">
        <v>690</v>
      </c>
      <c r="AJ206" s="8" t="s">
        <v>685</v>
      </c>
      <c r="AK206" s="77" t="s">
        <v>130</v>
      </c>
      <c r="AL206" s="5"/>
      <c r="AM206" s="78"/>
      <c r="AN206" s="81" t="e">
        <f>VLOOKUP($B206,QualitativeNotes!N:O,2,FALSE)</f>
        <v>#N/A</v>
      </c>
      <c r="AO206" s="8" t="s">
        <v>710</v>
      </c>
      <c r="AP206" s="8" t="s">
        <v>691</v>
      </c>
      <c r="AQ206" s="8" t="s">
        <v>685</v>
      </c>
      <c r="AR206" s="77" t="s">
        <v>130</v>
      </c>
      <c r="AS206" s="5"/>
      <c r="AT206" s="78"/>
      <c r="AU206" s="81" t="e">
        <f>VLOOKUP($B206,QualitativeNotes!U:V,2,FALSE)</f>
        <v>#N/A</v>
      </c>
    </row>
    <row r="207" spans="1:47" ht="60" x14ac:dyDescent="0.25">
      <c r="A207" s="89" t="str">
        <f t="shared" si="3"/>
        <v xml:space="preserve"> </v>
      </c>
      <c r="B207" s="90" t="s">
        <v>363</v>
      </c>
      <c r="C207" s="91" t="s">
        <v>329</v>
      </c>
      <c r="D207" s="91" t="s">
        <v>364</v>
      </c>
      <c r="E207" s="91" t="s">
        <v>131</v>
      </c>
      <c r="F207" s="8" t="s">
        <v>710</v>
      </c>
      <c r="G207" s="8" t="s">
        <v>684</v>
      </c>
      <c r="H207" s="8" t="s">
        <v>685</v>
      </c>
      <c r="I207" s="77" t="s">
        <v>130</v>
      </c>
      <c r="J207" s="5" t="s">
        <v>213</v>
      </c>
      <c r="K207" s="78">
        <f>+HLOOKUP($B207,CRCC_DataFile_7_3a!$F$1:$G$2,2,0)</f>
        <v>0</v>
      </c>
      <c r="L207" s="81" t="str">
        <f>VLOOKUP(B207,QualitativeNotes!B:C,2,FALSE)</f>
        <v>N/A</v>
      </c>
      <c r="M207" s="8" t="s">
        <v>710</v>
      </c>
      <c r="N207" s="8" t="s">
        <v>687</v>
      </c>
      <c r="O207" s="8" t="s">
        <v>685</v>
      </c>
      <c r="P207" s="77" t="s">
        <v>130</v>
      </c>
      <c r="Q207" s="5" t="s">
        <v>213</v>
      </c>
      <c r="R207" s="78"/>
      <c r="S207" s="81" t="str">
        <f>VLOOKUP($B207,QualitativeNotes!B:C,2,FALSE)</f>
        <v>N/A</v>
      </c>
      <c r="T207" s="8" t="s">
        <v>710</v>
      </c>
      <c r="U207" s="8" t="s">
        <v>688</v>
      </c>
      <c r="V207" s="8" t="s">
        <v>685</v>
      </c>
      <c r="W207" s="77" t="s">
        <v>130</v>
      </c>
      <c r="X207" s="5" t="s">
        <v>213</v>
      </c>
      <c r="Y207" s="78"/>
      <c r="Z207" s="81" t="str">
        <f>VLOOKUP($B207,QualitativeNotes!B:C,2,FALSE)</f>
        <v>N/A</v>
      </c>
      <c r="AA207" s="8" t="s">
        <v>710</v>
      </c>
      <c r="AB207" s="8" t="s">
        <v>689</v>
      </c>
      <c r="AC207" s="8" t="s">
        <v>685</v>
      </c>
      <c r="AD207" s="77" t="s">
        <v>130</v>
      </c>
      <c r="AE207" s="5" t="s">
        <v>213</v>
      </c>
      <c r="AF207" s="78"/>
      <c r="AG207" s="81" t="e">
        <f>VLOOKUP($B207,QualitativeNotes!H:I,2,FALSE)</f>
        <v>#N/A</v>
      </c>
      <c r="AH207" s="8" t="s">
        <v>710</v>
      </c>
      <c r="AI207" s="8" t="s">
        <v>690</v>
      </c>
      <c r="AJ207" s="8" t="s">
        <v>685</v>
      </c>
      <c r="AK207" s="77" t="s">
        <v>130</v>
      </c>
      <c r="AL207" s="5" t="s">
        <v>213</v>
      </c>
      <c r="AM207" s="78"/>
      <c r="AN207" s="81" t="e">
        <f>VLOOKUP($B207,QualitativeNotes!N:O,2,FALSE)</f>
        <v>#N/A</v>
      </c>
      <c r="AO207" s="8" t="s">
        <v>710</v>
      </c>
      <c r="AP207" s="8" t="s">
        <v>691</v>
      </c>
      <c r="AQ207" s="8" t="s">
        <v>685</v>
      </c>
      <c r="AR207" s="77" t="s">
        <v>130</v>
      </c>
      <c r="AS207" s="5" t="s">
        <v>213</v>
      </c>
      <c r="AT207" s="78"/>
      <c r="AU207" s="81" t="e">
        <f>VLOOKUP($B207,QualitativeNotes!U:V,2,FALSE)</f>
        <v>#N/A</v>
      </c>
    </row>
    <row r="208" spans="1:47" ht="75" x14ac:dyDescent="0.25">
      <c r="A208" s="89" t="str">
        <f t="shared" si="3"/>
        <v xml:space="preserve"> </v>
      </c>
      <c r="B208" s="90" t="s">
        <v>366</v>
      </c>
      <c r="C208" s="91" t="s">
        <v>329</v>
      </c>
      <c r="D208" s="91" t="s">
        <v>715</v>
      </c>
      <c r="E208" s="91" t="s">
        <v>131</v>
      </c>
      <c r="F208" s="8" t="s">
        <v>710</v>
      </c>
      <c r="G208" s="8" t="s">
        <v>684</v>
      </c>
      <c r="H208" s="8" t="s">
        <v>685</v>
      </c>
      <c r="I208" s="77" t="s">
        <v>130</v>
      </c>
      <c r="J208" s="5" t="s">
        <v>711</v>
      </c>
      <c r="K208" s="78">
        <f>+HLOOKUP(B208,CRCC_DataFile_7_3!$F$1:$H$4,2)</f>
        <v>115560374500</v>
      </c>
      <c r="L208" s="81" t="str">
        <f>VLOOKUP(B208,QualitativeNotes!B:C,2,FALSE)</f>
        <v>N/A</v>
      </c>
      <c r="M208" s="8" t="s">
        <v>710</v>
      </c>
      <c r="N208" s="8" t="s">
        <v>687</v>
      </c>
      <c r="O208" s="8" t="s">
        <v>685</v>
      </c>
      <c r="P208" s="77" t="s">
        <v>130</v>
      </c>
      <c r="Q208" s="5" t="s">
        <v>712</v>
      </c>
      <c r="R208" s="78"/>
      <c r="S208" s="81" t="str">
        <f>VLOOKUP($B208,QualitativeNotes!B:C,2,FALSE)</f>
        <v>N/A</v>
      </c>
      <c r="T208" s="8" t="s">
        <v>710</v>
      </c>
      <c r="U208" s="8" t="s">
        <v>688</v>
      </c>
      <c r="V208" s="8" t="s">
        <v>685</v>
      </c>
      <c r="W208" s="77" t="s">
        <v>130</v>
      </c>
      <c r="X208" s="5" t="s">
        <v>712</v>
      </c>
      <c r="Y208" s="78"/>
      <c r="Z208" s="81" t="str">
        <f>VLOOKUP($B208,QualitativeNotes!B:C,2,FALSE)</f>
        <v>N/A</v>
      </c>
      <c r="AA208" s="8" t="s">
        <v>710</v>
      </c>
      <c r="AB208" s="8" t="s">
        <v>689</v>
      </c>
      <c r="AC208" s="8" t="s">
        <v>685</v>
      </c>
      <c r="AD208" s="77" t="s">
        <v>130</v>
      </c>
      <c r="AE208" s="5" t="s">
        <v>712</v>
      </c>
      <c r="AF208" s="78"/>
      <c r="AG208" s="81" t="e">
        <f>VLOOKUP($B208,QualitativeNotes!H:I,2,FALSE)</f>
        <v>#N/A</v>
      </c>
      <c r="AH208" s="8" t="s">
        <v>710</v>
      </c>
      <c r="AI208" s="8" t="s">
        <v>690</v>
      </c>
      <c r="AJ208" s="8" t="s">
        <v>685</v>
      </c>
      <c r="AK208" s="77" t="s">
        <v>130</v>
      </c>
      <c r="AL208" s="5" t="s">
        <v>712</v>
      </c>
      <c r="AM208" s="78"/>
      <c r="AN208" s="81" t="e">
        <f>VLOOKUP($B208,QualitativeNotes!N:O,2,FALSE)</f>
        <v>#N/A</v>
      </c>
      <c r="AO208" s="8" t="s">
        <v>710</v>
      </c>
      <c r="AP208" s="8" t="s">
        <v>691</v>
      </c>
      <c r="AQ208" s="8" t="s">
        <v>685</v>
      </c>
      <c r="AR208" s="77" t="s">
        <v>130</v>
      </c>
      <c r="AS208" s="5" t="s">
        <v>712</v>
      </c>
      <c r="AT208" s="78"/>
      <c r="AU208" s="81" t="e">
        <f>VLOOKUP($B208,QualitativeNotes!U:V,2,FALSE)</f>
        <v>#N/A</v>
      </c>
    </row>
    <row r="209" spans="1:47" ht="75" x14ac:dyDescent="0.25">
      <c r="A209" s="89" t="str">
        <f t="shared" si="3"/>
        <v xml:space="preserve"> </v>
      </c>
      <c r="B209" s="90" t="s">
        <v>366</v>
      </c>
      <c r="C209" s="91" t="s">
        <v>329</v>
      </c>
      <c r="D209" s="91" t="s">
        <v>715</v>
      </c>
      <c r="E209" s="91" t="s">
        <v>131</v>
      </c>
      <c r="F209" s="8" t="s">
        <v>710</v>
      </c>
      <c r="G209" s="8" t="s">
        <v>684</v>
      </c>
      <c r="H209" s="8" t="s">
        <v>685</v>
      </c>
      <c r="I209" s="77" t="s">
        <v>130</v>
      </c>
      <c r="J209" s="5" t="s">
        <v>713</v>
      </c>
      <c r="K209" s="78">
        <f>+HLOOKUP(B209,CRCC_DataFile_7_3!$F$1:$H$4,3)</f>
        <v>0</v>
      </c>
      <c r="L209" s="81" t="str">
        <f>VLOOKUP(B209,QualitativeNotes!B:C,2,FALSE)</f>
        <v>N/A</v>
      </c>
      <c r="M209" s="8" t="s">
        <v>710</v>
      </c>
      <c r="N209" s="8" t="s">
        <v>687</v>
      </c>
      <c r="O209" s="8" t="s">
        <v>685</v>
      </c>
      <c r="P209" s="77" t="s">
        <v>130</v>
      </c>
      <c r="Q209" s="5" t="s">
        <v>711</v>
      </c>
      <c r="R209" s="78"/>
      <c r="S209" s="81" t="str">
        <f>VLOOKUP($B209,QualitativeNotes!B:C,2,FALSE)</f>
        <v>N/A</v>
      </c>
      <c r="T209" s="8" t="s">
        <v>710</v>
      </c>
      <c r="U209" s="8" t="s">
        <v>688</v>
      </c>
      <c r="V209" s="8" t="s">
        <v>685</v>
      </c>
      <c r="W209" s="77" t="s">
        <v>130</v>
      </c>
      <c r="X209" s="5" t="s">
        <v>711</v>
      </c>
      <c r="Y209" s="78"/>
      <c r="Z209" s="81" t="str">
        <f>VLOOKUP($B209,QualitativeNotes!B:C,2,FALSE)</f>
        <v>N/A</v>
      </c>
      <c r="AA209" s="8" t="s">
        <v>710</v>
      </c>
      <c r="AB209" s="8" t="s">
        <v>689</v>
      </c>
      <c r="AC209" s="8" t="s">
        <v>685</v>
      </c>
      <c r="AD209" s="77" t="s">
        <v>130</v>
      </c>
      <c r="AE209" s="5" t="s">
        <v>711</v>
      </c>
      <c r="AF209" s="78"/>
      <c r="AG209" s="81" t="e">
        <f>VLOOKUP($B209,QualitativeNotes!H:I,2,FALSE)</f>
        <v>#N/A</v>
      </c>
      <c r="AH209" s="8" t="s">
        <v>710</v>
      </c>
      <c r="AI209" s="8" t="s">
        <v>690</v>
      </c>
      <c r="AJ209" s="8" t="s">
        <v>685</v>
      </c>
      <c r="AK209" s="77" t="s">
        <v>130</v>
      </c>
      <c r="AL209" s="5" t="s">
        <v>711</v>
      </c>
      <c r="AM209" s="78"/>
      <c r="AN209" s="81" t="e">
        <f>VLOOKUP($B209,QualitativeNotes!N:O,2,FALSE)</f>
        <v>#N/A</v>
      </c>
      <c r="AO209" s="8" t="s">
        <v>710</v>
      </c>
      <c r="AP209" s="8" t="s">
        <v>691</v>
      </c>
      <c r="AQ209" s="8" t="s">
        <v>685</v>
      </c>
      <c r="AR209" s="77" t="s">
        <v>130</v>
      </c>
      <c r="AS209" s="5" t="s">
        <v>711</v>
      </c>
      <c r="AT209" s="78"/>
      <c r="AU209" s="81" t="e">
        <f>VLOOKUP($B209,QualitativeNotes!U:V,2,FALSE)</f>
        <v>#N/A</v>
      </c>
    </row>
    <row r="210" spans="1:47" ht="75" x14ac:dyDescent="0.25">
      <c r="A210" s="89" t="str">
        <f t="shared" si="3"/>
        <v xml:space="preserve"> </v>
      </c>
      <c r="B210" s="90" t="s">
        <v>366</v>
      </c>
      <c r="C210" s="91" t="s">
        <v>329</v>
      </c>
      <c r="D210" s="91" t="s">
        <v>715</v>
      </c>
      <c r="E210" s="91" t="s">
        <v>131</v>
      </c>
      <c r="F210" s="8" t="s">
        <v>710</v>
      </c>
      <c r="G210" s="8" t="s">
        <v>684</v>
      </c>
      <c r="H210" s="8" t="s">
        <v>685</v>
      </c>
      <c r="I210" s="77" t="s">
        <v>130</v>
      </c>
      <c r="J210" s="5" t="s">
        <v>714</v>
      </c>
      <c r="K210" s="78">
        <f>+HLOOKUP(B210,CRCC_DataFile_7_3!$F$1:$H$4,4)</f>
        <v>0</v>
      </c>
      <c r="L210" s="81" t="str">
        <f>VLOOKUP(B210,QualitativeNotes!B:C,2,FALSE)</f>
        <v>N/A</v>
      </c>
      <c r="M210" s="8" t="s">
        <v>710</v>
      </c>
      <c r="N210" s="8" t="s">
        <v>687</v>
      </c>
      <c r="O210" s="8" t="s">
        <v>685</v>
      </c>
      <c r="P210" s="77" t="s">
        <v>130</v>
      </c>
      <c r="Q210" s="5" t="s">
        <v>712</v>
      </c>
      <c r="R210" s="78"/>
      <c r="S210" s="81" t="str">
        <f>VLOOKUP($B210,QualitativeNotes!B:C,2,FALSE)</f>
        <v>N/A</v>
      </c>
      <c r="T210" s="8" t="s">
        <v>710</v>
      </c>
      <c r="U210" s="8" t="s">
        <v>688</v>
      </c>
      <c r="V210" s="8" t="s">
        <v>685</v>
      </c>
      <c r="W210" s="77" t="s">
        <v>130</v>
      </c>
      <c r="X210" s="5" t="s">
        <v>712</v>
      </c>
      <c r="Y210" s="78"/>
      <c r="Z210" s="81" t="str">
        <f>VLOOKUP($B210,QualitativeNotes!B:C,2,FALSE)</f>
        <v>N/A</v>
      </c>
      <c r="AA210" s="8" t="s">
        <v>710</v>
      </c>
      <c r="AB210" s="8" t="s">
        <v>689</v>
      </c>
      <c r="AC210" s="8" t="s">
        <v>685</v>
      </c>
      <c r="AD210" s="77" t="s">
        <v>130</v>
      </c>
      <c r="AE210" s="5" t="s">
        <v>712</v>
      </c>
      <c r="AF210" s="78"/>
      <c r="AG210" s="81" t="e">
        <f>VLOOKUP($B210,QualitativeNotes!H:I,2,FALSE)</f>
        <v>#N/A</v>
      </c>
      <c r="AH210" s="8" t="s">
        <v>710</v>
      </c>
      <c r="AI210" s="8" t="s">
        <v>690</v>
      </c>
      <c r="AJ210" s="8" t="s">
        <v>685</v>
      </c>
      <c r="AK210" s="77" t="s">
        <v>130</v>
      </c>
      <c r="AL210" s="5" t="s">
        <v>712</v>
      </c>
      <c r="AM210" s="78"/>
      <c r="AN210" s="81" t="e">
        <f>VLOOKUP($B210,QualitativeNotes!N:O,2,FALSE)</f>
        <v>#N/A</v>
      </c>
      <c r="AO210" s="8" t="s">
        <v>710</v>
      </c>
      <c r="AP210" s="8" t="s">
        <v>691</v>
      </c>
      <c r="AQ210" s="8" t="s">
        <v>685</v>
      </c>
      <c r="AR210" s="77" t="s">
        <v>130</v>
      </c>
      <c r="AS210" s="5" t="s">
        <v>712</v>
      </c>
      <c r="AT210" s="78"/>
      <c r="AU210" s="81" t="e">
        <f>VLOOKUP($B210,QualitativeNotes!U:V,2,FALSE)</f>
        <v>#N/A</v>
      </c>
    </row>
    <row r="211" spans="1:47" ht="90" x14ac:dyDescent="0.25">
      <c r="A211" s="89" t="str">
        <f t="shared" si="3"/>
        <v xml:space="preserve"> </v>
      </c>
      <c r="B211" s="90" t="s">
        <v>368</v>
      </c>
      <c r="C211" s="91" t="s">
        <v>329</v>
      </c>
      <c r="D211" s="91" t="s">
        <v>369</v>
      </c>
      <c r="E211" s="91" t="s">
        <v>131</v>
      </c>
      <c r="F211" s="8" t="s">
        <v>710</v>
      </c>
      <c r="G211" s="8" t="s">
        <v>684</v>
      </c>
      <c r="H211" s="8" t="s">
        <v>685</v>
      </c>
      <c r="I211" s="77" t="s">
        <v>130</v>
      </c>
      <c r="J211" s="5" t="s">
        <v>711</v>
      </c>
      <c r="K211" s="78">
        <f>+HLOOKUP(B211,CRCC_DataFile_7_3!$F$1:$H$4,2)</f>
        <v>336647125381</v>
      </c>
      <c r="L211" s="81" t="str">
        <f>VLOOKUP(B211,QualitativeNotes!B:C,2,FALSE)</f>
        <v>N/A</v>
      </c>
      <c r="M211" s="8" t="s">
        <v>710</v>
      </c>
      <c r="N211" s="8" t="s">
        <v>687</v>
      </c>
      <c r="O211" s="8" t="s">
        <v>685</v>
      </c>
      <c r="P211" s="77" t="s">
        <v>130</v>
      </c>
      <c r="Q211" s="5" t="s">
        <v>712</v>
      </c>
      <c r="R211" s="78"/>
      <c r="S211" s="81" t="str">
        <f>VLOOKUP($B211,QualitativeNotes!B:C,2,FALSE)</f>
        <v>N/A</v>
      </c>
      <c r="T211" s="8" t="s">
        <v>710</v>
      </c>
      <c r="U211" s="8" t="s">
        <v>688</v>
      </c>
      <c r="V211" s="8" t="s">
        <v>685</v>
      </c>
      <c r="W211" s="77" t="s">
        <v>130</v>
      </c>
      <c r="X211" s="5" t="s">
        <v>712</v>
      </c>
      <c r="Y211" s="78"/>
      <c r="Z211" s="81" t="str">
        <f>VLOOKUP($B211,QualitativeNotes!B:C,2,FALSE)</f>
        <v>N/A</v>
      </c>
      <c r="AA211" s="8" t="s">
        <v>710</v>
      </c>
      <c r="AB211" s="8" t="s">
        <v>689</v>
      </c>
      <c r="AC211" s="8" t="s">
        <v>685</v>
      </c>
      <c r="AD211" s="77" t="s">
        <v>130</v>
      </c>
      <c r="AE211" s="5" t="s">
        <v>712</v>
      </c>
      <c r="AF211" s="78"/>
      <c r="AG211" s="81" t="e">
        <f>VLOOKUP($B211,QualitativeNotes!H:I,2,FALSE)</f>
        <v>#N/A</v>
      </c>
      <c r="AH211" s="8" t="s">
        <v>710</v>
      </c>
      <c r="AI211" s="8" t="s">
        <v>690</v>
      </c>
      <c r="AJ211" s="8" t="s">
        <v>685</v>
      </c>
      <c r="AK211" s="77" t="s">
        <v>130</v>
      </c>
      <c r="AL211" s="5" t="s">
        <v>712</v>
      </c>
      <c r="AM211" s="78"/>
      <c r="AN211" s="81" t="e">
        <f>VLOOKUP($B211,QualitativeNotes!N:O,2,FALSE)</f>
        <v>#N/A</v>
      </c>
      <c r="AO211" s="8" t="s">
        <v>710</v>
      </c>
      <c r="AP211" s="8" t="s">
        <v>691</v>
      </c>
      <c r="AQ211" s="8" t="s">
        <v>685</v>
      </c>
      <c r="AR211" s="77" t="s">
        <v>130</v>
      </c>
      <c r="AS211" s="5" t="s">
        <v>712</v>
      </c>
      <c r="AT211" s="78"/>
      <c r="AU211" s="81" t="e">
        <f>VLOOKUP($B211,QualitativeNotes!U:V,2,FALSE)</f>
        <v>#N/A</v>
      </c>
    </row>
    <row r="212" spans="1:47" ht="90" x14ac:dyDescent="0.25">
      <c r="A212" s="89" t="str">
        <f t="shared" si="3"/>
        <v xml:space="preserve"> </v>
      </c>
      <c r="B212" s="90" t="s">
        <v>368</v>
      </c>
      <c r="C212" s="91" t="s">
        <v>329</v>
      </c>
      <c r="D212" s="91" t="s">
        <v>369</v>
      </c>
      <c r="E212" s="91" t="s">
        <v>131</v>
      </c>
      <c r="F212" s="8" t="s">
        <v>710</v>
      </c>
      <c r="G212" s="8" t="s">
        <v>684</v>
      </c>
      <c r="H212" s="8" t="s">
        <v>685</v>
      </c>
      <c r="I212" s="77" t="s">
        <v>130</v>
      </c>
      <c r="J212" s="5" t="s">
        <v>713</v>
      </c>
      <c r="K212" s="78">
        <f>+HLOOKUP(B212,CRCC_DataFile_7_3!$F$1:$H$4,3)</f>
        <v>0</v>
      </c>
      <c r="L212" s="81" t="str">
        <f>VLOOKUP(B212,QualitativeNotes!B:C,2,FALSE)</f>
        <v>N/A</v>
      </c>
      <c r="M212" s="8" t="s">
        <v>710</v>
      </c>
      <c r="N212" s="8" t="s">
        <v>687</v>
      </c>
      <c r="O212" s="8" t="s">
        <v>685</v>
      </c>
      <c r="P212" s="77" t="s">
        <v>130</v>
      </c>
      <c r="Q212" s="5" t="s">
        <v>711</v>
      </c>
      <c r="R212" s="78"/>
      <c r="S212" s="81" t="str">
        <f>VLOOKUP($B212,QualitativeNotes!B:C,2,FALSE)</f>
        <v>N/A</v>
      </c>
      <c r="T212" s="8" t="s">
        <v>710</v>
      </c>
      <c r="U212" s="8" t="s">
        <v>688</v>
      </c>
      <c r="V212" s="8" t="s">
        <v>685</v>
      </c>
      <c r="W212" s="77" t="s">
        <v>130</v>
      </c>
      <c r="X212" s="5" t="s">
        <v>711</v>
      </c>
      <c r="Y212" s="78"/>
      <c r="Z212" s="81" t="str">
        <f>VLOOKUP($B212,QualitativeNotes!B:C,2,FALSE)</f>
        <v>N/A</v>
      </c>
      <c r="AA212" s="8" t="s">
        <v>710</v>
      </c>
      <c r="AB212" s="8" t="s">
        <v>689</v>
      </c>
      <c r="AC212" s="8" t="s">
        <v>685</v>
      </c>
      <c r="AD212" s="77" t="s">
        <v>130</v>
      </c>
      <c r="AE212" s="5" t="s">
        <v>711</v>
      </c>
      <c r="AF212" s="78"/>
      <c r="AG212" s="81" t="e">
        <f>VLOOKUP($B212,QualitativeNotes!H:I,2,FALSE)</f>
        <v>#N/A</v>
      </c>
      <c r="AH212" s="8" t="s">
        <v>710</v>
      </c>
      <c r="AI212" s="8" t="s">
        <v>690</v>
      </c>
      <c r="AJ212" s="8" t="s">
        <v>685</v>
      </c>
      <c r="AK212" s="77" t="s">
        <v>130</v>
      </c>
      <c r="AL212" s="5" t="s">
        <v>711</v>
      </c>
      <c r="AM212" s="78"/>
      <c r="AN212" s="81" t="e">
        <f>VLOOKUP($B212,QualitativeNotes!N:O,2,FALSE)</f>
        <v>#N/A</v>
      </c>
      <c r="AO212" s="8" t="s">
        <v>710</v>
      </c>
      <c r="AP212" s="8" t="s">
        <v>691</v>
      </c>
      <c r="AQ212" s="8" t="s">
        <v>685</v>
      </c>
      <c r="AR212" s="77" t="s">
        <v>130</v>
      </c>
      <c r="AS212" s="5" t="s">
        <v>711</v>
      </c>
      <c r="AT212" s="78"/>
      <c r="AU212" s="81" t="e">
        <f>VLOOKUP($B212,QualitativeNotes!U:V,2,FALSE)</f>
        <v>#N/A</v>
      </c>
    </row>
    <row r="213" spans="1:47" ht="90" x14ac:dyDescent="0.25">
      <c r="A213" s="89" t="str">
        <f t="shared" si="3"/>
        <v xml:space="preserve"> </v>
      </c>
      <c r="B213" s="90" t="s">
        <v>368</v>
      </c>
      <c r="C213" s="91" t="s">
        <v>329</v>
      </c>
      <c r="D213" s="91" t="s">
        <v>369</v>
      </c>
      <c r="E213" s="91" t="s">
        <v>131</v>
      </c>
      <c r="F213" s="8" t="s">
        <v>710</v>
      </c>
      <c r="G213" s="8" t="s">
        <v>684</v>
      </c>
      <c r="H213" s="8" t="s">
        <v>685</v>
      </c>
      <c r="I213" s="77" t="s">
        <v>130</v>
      </c>
      <c r="J213" s="5" t="s">
        <v>714</v>
      </c>
      <c r="K213" s="78">
        <f>+HLOOKUP(B213,CRCC_DataFile_7_3!$F$1:$H$4,4)</f>
        <v>0</v>
      </c>
      <c r="L213" s="81" t="str">
        <f>VLOOKUP(B213,QualitativeNotes!B:C,2,FALSE)</f>
        <v>N/A</v>
      </c>
      <c r="M213" s="8" t="s">
        <v>710</v>
      </c>
      <c r="N213" s="8" t="s">
        <v>687</v>
      </c>
      <c r="O213" s="8" t="s">
        <v>685</v>
      </c>
      <c r="P213" s="77" t="s">
        <v>130</v>
      </c>
      <c r="Q213" s="5" t="s">
        <v>712</v>
      </c>
      <c r="R213" s="78"/>
      <c r="S213" s="81" t="str">
        <f>VLOOKUP($B213,QualitativeNotes!B:C,2,FALSE)</f>
        <v>N/A</v>
      </c>
      <c r="T213" s="8" t="s">
        <v>710</v>
      </c>
      <c r="U213" s="8" t="s">
        <v>688</v>
      </c>
      <c r="V213" s="8" t="s">
        <v>685</v>
      </c>
      <c r="W213" s="77" t="s">
        <v>130</v>
      </c>
      <c r="X213" s="5" t="s">
        <v>712</v>
      </c>
      <c r="Y213" s="78"/>
      <c r="Z213" s="81" t="str">
        <f>VLOOKUP($B213,QualitativeNotes!B:C,2,FALSE)</f>
        <v>N/A</v>
      </c>
      <c r="AA213" s="8" t="s">
        <v>710</v>
      </c>
      <c r="AB213" s="8" t="s">
        <v>689</v>
      </c>
      <c r="AC213" s="8" t="s">
        <v>685</v>
      </c>
      <c r="AD213" s="77" t="s">
        <v>130</v>
      </c>
      <c r="AE213" s="5" t="s">
        <v>712</v>
      </c>
      <c r="AF213" s="78"/>
      <c r="AG213" s="81" t="e">
        <f>VLOOKUP($B213,QualitativeNotes!H:I,2,FALSE)</f>
        <v>#N/A</v>
      </c>
      <c r="AH213" s="8" t="s">
        <v>710</v>
      </c>
      <c r="AI213" s="8" t="s">
        <v>690</v>
      </c>
      <c r="AJ213" s="8" t="s">
        <v>685</v>
      </c>
      <c r="AK213" s="77" t="s">
        <v>130</v>
      </c>
      <c r="AL213" s="5" t="s">
        <v>712</v>
      </c>
      <c r="AM213" s="78"/>
      <c r="AN213" s="81" t="e">
        <f>VLOOKUP($B213,QualitativeNotes!N:O,2,FALSE)</f>
        <v>#N/A</v>
      </c>
      <c r="AO213" s="8" t="s">
        <v>710</v>
      </c>
      <c r="AP213" s="8" t="s">
        <v>691</v>
      </c>
      <c r="AQ213" s="8" t="s">
        <v>685</v>
      </c>
      <c r="AR213" s="77" t="s">
        <v>130</v>
      </c>
      <c r="AS213" s="5" t="s">
        <v>712</v>
      </c>
      <c r="AT213" s="78"/>
      <c r="AU213" s="81" t="e">
        <f>VLOOKUP($B213,QualitativeNotes!U:V,2,FALSE)</f>
        <v>#N/A</v>
      </c>
    </row>
    <row r="214" spans="1:47" ht="81.75" customHeight="1" x14ac:dyDescent="0.25">
      <c r="A214" s="89" t="str">
        <f t="shared" si="3"/>
        <v xml:space="preserve"> </v>
      </c>
      <c r="B214" s="90" t="s">
        <v>370</v>
      </c>
      <c r="C214" s="91" t="s">
        <v>329</v>
      </c>
      <c r="D214" s="91" t="s">
        <v>371</v>
      </c>
      <c r="E214" s="91" t="s">
        <v>200</v>
      </c>
      <c r="F214" s="8" t="s">
        <v>710</v>
      </c>
      <c r="G214" s="8" t="s">
        <v>684</v>
      </c>
      <c r="H214" s="8" t="s">
        <v>685</v>
      </c>
      <c r="I214" s="77" t="s">
        <v>130</v>
      </c>
      <c r="J214" s="5" t="s">
        <v>716</v>
      </c>
      <c r="K214" s="78">
        <v>0</v>
      </c>
      <c r="L214" s="81" t="str">
        <f>VLOOKUP(B214,QualitativeNotes!B:C,2,FALSE)</f>
        <v>N/A</v>
      </c>
      <c r="M214" s="8" t="s">
        <v>710</v>
      </c>
      <c r="N214" s="8" t="s">
        <v>687</v>
      </c>
      <c r="O214" s="8" t="s">
        <v>685</v>
      </c>
      <c r="P214" s="77" t="s">
        <v>130</v>
      </c>
      <c r="Q214" s="5" t="s">
        <v>716</v>
      </c>
      <c r="R214" s="78"/>
      <c r="S214" s="81" t="str">
        <f>VLOOKUP($B214,QualitativeNotes!B:C,2,FALSE)</f>
        <v>N/A</v>
      </c>
      <c r="T214" s="8" t="s">
        <v>710</v>
      </c>
      <c r="U214" s="8" t="s">
        <v>688</v>
      </c>
      <c r="V214" s="8" t="s">
        <v>685</v>
      </c>
      <c r="W214" s="77" t="s">
        <v>130</v>
      </c>
      <c r="X214" s="5" t="s">
        <v>716</v>
      </c>
      <c r="Y214" s="78"/>
      <c r="Z214" s="81" t="str">
        <f>VLOOKUP($B214,QualitativeNotes!B:C,2,FALSE)</f>
        <v>N/A</v>
      </c>
      <c r="AA214" s="8" t="s">
        <v>710</v>
      </c>
      <c r="AB214" s="8" t="s">
        <v>689</v>
      </c>
      <c r="AC214" s="8" t="s">
        <v>685</v>
      </c>
      <c r="AD214" s="77" t="s">
        <v>130</v>
      </c>
      <c r="AE214" s="5" t="s">
        <v>716</v>
      </c>
      <c r="AF214" s="78"/>
      <c r="AG214" s="81" t="e">
        <f>VLOOKUP($B214,QualitativeNotes!H:I,2,FALSE)</f>
        <v>#N/A</v>
      </c>
      <c r="AH214" s="8" t="s">
        <v>710</v>
      </c>
      <c r="AI214" s="8" t="s">
        <v>690</v>
      </c>
      <c r="AJ214" s="8" t="s">
        <v>685</v>
      </c>
      <c r="AK214" s="77" t="s">
        <v>130</v>
      </c>
      <c r="AL214" s="5" t="s">
        <v>716</v>
      </c>
      <c r="AM214" s="78"/>
      <c r="AN214" s="81" t="e">
        <f>VLOOKUP($B214,QualitativeNotes!N:O,2,FALSE)</f>
        <v>#N/A</v>
      </c>
      <c r="AO214" s="8" t="s">
        <v>710</v>
      </c>
      <c r="AP214" s="8" t="s">
        <v>691</v>
      </c>
      <c r="AQ214" s="8" t="s">
        <v>685</v>
      </c>
      <c r="AR214" s="77" t="s">
        <v>130</v>
      </c>
      <c r="AS214" s="5" t="s">
        <v>716</v>
      </c>
      <c r="AT214" s="78"/>
      <c r="AU214" s="81" t="e">
        <f>VLOOKUP($B214,QualitativeNotes!U:V,2,FALSE)</f>
        <v>#N/A</v>
      </c>
    </row>
    <row r="215" spans="1:47" ht="75" x14ac:dyDescent="0.25">
      <c r="A215" s="89" t="str">
        <f t="shared" si="3"/>
        <v xml:space="preserve"> </v>
      </c>
      <c r="B215" s="90" t="s">
        <v>374</v>
      </c>
      <c r="C215" s="91" t="s">
        <v>329</v>
      </c>
      <c r="D215" s="91" t="s">
        <v>375</v>
      </c>
      <c r="E215" s="91" t="s">
        <v>131</v>
      </c>
      <c r="F215" s="8" t="s">
        <v>710</v>
      </c>
      <c r="G215" s="8" t="s">
        <v>684</v>
      </c>
      <c r="H215" s="8" t="s">
        <v>685</v>
      </c>
      <c r="I215" s="77" t="s">
        <v>130</v>
      </c>
      <c r="J215" s="5" t="s">
        <v>213</v>
      </c>
      <c r="K215" s="78">
        <f>+HLOOKUP($B215,CRCC_DataFile_7_3a!$F$1:$G$2,2,0)</f>
        <v>0</v>
      </c>
      <c r="L215" s="81" t="str">
        <f>VLOOKUP(B215,QualitativeNotes!B:C,2,FALSE)</f>
        <v>N/A</v>
      </c>
      <c r="M215" s="8" t="s">
        <v>710</v>
      </c>
      <c r="N215" s="8" t="s">
        <v>687</v>
      </c>
      <c r="O215" s="8" t="s">
        <v>685</v>
      </c>
      <c r="P215" s="77" t="s">
        <v>130</v>
      </c>
      <c r="Q215" s="132" t="s">
        <v>213</v>
      </c>
      <c r="R215" s="78"/>
      <c r="S215" s="81" t="str">
        <f>VLOOKUP($B215,QualitativeNotes!B:C,2,FALSE)</f>
        <v>N/A</v>
      </c>
      <c r="T215" s="8" t="s">
        <v>710</v>
      </c>
      <c r="U215" s="8" t="s">
        <v>688</v>
      </c>
      <c r="V215" s="8" t="s">
        <v>685</v>
      </c>
      <c r="W215" s="77" t="s">
        <v>130</v>
      </c>
      <c r="X215" s="5" t="s">
        <v>213</v>
      </c>
      <c r="Y215" s="78"/>
      <c r="Z215" s="81" t="str">
        <f>VLOOKUP($B215,QualitativeNotes!B:C,2,FALSE)</f>
        <v>N/A</v>
      </c>
      <c r="AA215" s="8" t="s">
        <v>710</v>
      </c>
      <c r="AB215" s="8" t="s">
        <v>689</v>
      </c>
      <c r="AC215" s="8" t="s">
        <v>685</v>
      </c>
      <c r="AD215" s="77" t="s">
        <v>130</v>
      </c>
      <c r="AE215" s="5" t="s">
        <v>213</v>
      </c>
      <c r="AF215" s="78"/>
      <c r="AG215" s="81" t="e">
        <f>VLOOKUP($B215,QualitativeNotes!H:I,2,FALSE)</f>
        <v>#N/A</v>
      </c>
      <c r="AH215" s="8" t="s">
        <v>710</v>
      </c>
      <c r="AI215" s="8" t="s">
        <v>690</v>
      </c>
      <c r="AJ215" s="8" t="s">
        <v>685</v>
      </c>
      <c r="AK215" s="77" t="s">
        <v>130</v>
      </c>
      <c r="AL215" s="5" t="s">
        <v>213</v>
      </c>
      <c r="AM215" s="78"/>
      <c r="AN215" s="81" t="e">
        <f>VLOOKUP($B215,QualitativeNotes!N:O,2,FALSE)</f>
        <v>#N/A</v>
      </c>
      <c r="AO215" s="8" t="s">
        <v>710</v>
      </c>
      <c r="AP215" s="8" t="s">
        <v>691</v>
      </c>
      <c r="AQ215" s="8" t="s">
        <v>685</v>
      </c>
      <c r="AR215" s="77" t="s">
        <v>130</v>
      </c>
      <c r="AS215" s="5" t="s">
        <v>213</v>
      </c>
      <c r="AT215" s="78"/>
      <c r="AU215" s="81" t="e">
        <f>VLOOKUP($B215,QualitativeNotes!U:V,2,FALSE)</f>
        <v>#N/A</v>
      </c>
    </row>
    <row r="216" spans="1:47" ht="30" x14ac:dyDescent="0.25">
      <c r="A216" s="89" t="str">
        <f t="shared" si="3"/>
        <v xml:space="preserve"> </v>
      </c>
      <c r="B216" s="90" t="s">
        <v>377</v>
      </c>
      <c r="C216" s="91" t="s">
        <v>376</v>
      </c>
      <c r="D216" s="91" t="s">
        <v>378</v>
      </c>
      <c r="E216" s="91" t="s">
        <v>225</v>
      </c>
      <c r="F216" s="8" t="s">
        <v>683</v>
      </c>
      <c r="G216" s="8" t="s">
        <v>684</v>
      </c>
      <c r="H216" s="8" t="s">
        <v>685</v>
      </c>
      <c r="I216" s="77" t="s">
        <v>130</v>
      </c>
      <c r="J216" s="5"/>
      <c r="K216" s="78">
        <f>+HLOOKUP(B216,CRCC_AggregateDataFile!$E$1:$DV$7,7,0)</f>
        <v>0</v>
      </c>
      <c r="L216" s="81" t="str">
        <f>VLOOKUP(B216,QualitativeNotes!B:C,2,FALSE)</f>
        <v>N/A</v>
      </c>
      <c r="M216" s="8" t="s">
        <v>683</v>
      </c>
      <c r="N216" s="8" t="s">
        <v>687</v>
      </c>
      <c r="O216" s="8" t="s">
        <v>685</v>
      </c>
      <c r="P216" s="77" t="s">
        <v>130</v>
      </c>
      <c r="Q216" s="5"/>
      <c r="R216" s="78">
        <f>+HLOOKUP($B216,CRCC_AggregateDataFile!$E$1:$DV$7,2,0)</f>
        <v>0</v>
      </c>
      <c r="S216" s="81" t="str">
        <f>VLOOKUP($B216,QualitativeNotes!B:C,2,FALSE)</f>
        <v>N/A</v>
      </c>
      <c r="T216" s="8" t="s">
        <v>683</v>
      </c>
      <c r="U216" s="8" t="s">
        <v>688</v>
      </c>
      <c r="V216" s="8" t="s">
        <v>685</v>
      </c>
      <c r="W216" s="77" t="s">
        <v>130</v>
      </c>
      <c r="X216" s="5"/>
      <c r="Y216" s="78">
        <f>+HLOOKUP($B216,CRCC_AggregateDataFile!$E$1:$DV$7,3,0)</f>
        <v>1</v>
      </c>
      <c r="Z216" s="81" t="str">
        <f>VLOOKUP($B216,QualitativeNotes!B:C,2,FALSE)</f>
        <v>N/A</v>
      </c>
      <c r="AA216" s="8" t="s">
        <v>683</v>
      </c>
      <c r="AB216" s="8" t="s">
        <v>689</v>
      </c>
      <c r="AC216" s="8" t="s">
        <v>685</v>
      </c>
      <c r="AD216" s="77" t="s">
        <v>130</v>
      </c>
      <c r="AE216" s="5"/>
      <c r="AF216" s="78">
        <f>+HLOOKUP($B216,CRCC_AggregateDataFile!$E$1:$DV$7,4,0)</f>
        <v>1</v>
      </c>
      <c r="AG216" s="81" t="e">
        <f>VLOOKUP($B216,QualitativeNotes!H:I,2,FALSE)</f>
        <v>#N/A</v>
      </c>
      <c r="AH216" s="8" t="s">
        <v>683</v>
      </c>
      <c r="AI216" s="8" t="s">
        <v>690</v>
      </c>
      <c r="AJ216" s="8" t="s">
        <v>685</v>
      </c>
      <c r="AK216" s="77" t="s">
        <v>130</v>
      </c>
      <c r="AL216" s="5"/>
      <c r="AM216" s="78">
        <f>+HLOOKUP($B216,CRCC_AggregateDataFile!$E$1:$DV$7,5,0)</f>
        <v>0</v>
      </c>
      <c r="AN216" s="81" t="e">
        <f>VLOOKUP($B216,QualitativeNotes!N:O,2,FALSE)</f>
        <v>#N/A</v>
      </c>
      <c r="AO216" s="8" t="s">
        <v>683</v>
      </c>
      <c r="AP216" s="8" t="s">
        <v>691</v>
      </c>
      <c r="AQ216" s="8" t="s">
        <v>685</v>
      </c>
      <c r="AR216" s="77" t="s">
        <v>130</v>
      </c>
      <c r="AS216" s="5"/>
      <c r="AT216" s="78">
        <f>+HLOOKUP($B216,CRCC_AggregateDataFile!$E$1:$DV$7,6,0)</f>
        <v>1</v>
      </c>
      <c r="AU216" s="81" t="e">
        <f>VLOOKUP($B216,QualitativeNotes!U:V,2,FALSE)</f>
        <v>#N/A</v>
      </c>
    </row>
    <row r="217" spans="1:47" ht="30" x14ac:dyDescent="0.25">
      <c r="A217" s="89" t="str">
        <f t="shared" si="3"/>
        <v xml:space="preserve"> </v>
      </c>
      <c r="B217" s="90" t="s">
        <v>379</v>
      </c>
      <c r="C217" s="91" t="s">
        <v>376</v>
      </c>
      <c r="D217" s="91" t="s">
        <v>380</v>
      </c>
      <c r="E217" s="91" t="s">
        <v>225</v>
      </c>
      <c r="F217" s="8" t="s">
        <v>683</v>
      </c>
      <c r="G217" s="8" t="s">
        <v>684</v>
      </c>
      <c r="H217" s="8" t="s">
        <v>685</v>
      </c>
      <c r="I217" s="77" t="s">
        <v>130</v>
      </c>
      <c r="J217" s="5"/>
      <c r="K217" s="78">
        <f>+HLOOKUP(B217,CRCC_AggregateDataFile!$E$1:$DV$7,7,0)</f>
        <v>0</v>
      </c>
      <c r="L217" s="81" t="str">
        <f>VLOOKUP(B217,QualitativeNotes!B:C,2,FALSE)</f>
        <v>N/A</v>
      </c>
      <c r="M217" s="8" t="s">
        <v>683</v>
      </c>
      <c r="N217" s="8" t="s">
        <v>687</v>
      </c>
      <c r="O217" s="8" t="s">
        <v>685</v>
      </c>
      <c r="P217" s="77" t="s">
        <v>130</v>
      </c>
      <c r="Q217" s="5"/>
      <c r="R217" s="78">
        <f>+HLOOKUP($B217,CRCC_AggregateDataFile!$E$1:$DV$7,2,0)</f>
        <v>0</v>
      </c>
      <c r="S217" s="81" t="str">
        <f>VLOOKUP($B217,QualitativeNotes!B:C,2,FALSE)</f>
        <v>N/A</v>
      </c>
      <c r="T217" s="8" t="s">
        <v>683</v>
      </c>
      <c r="U217" s="8" t="s">
        <v>688</v>
      </c>
      <c r="V217" s="8" t="s">
        <v>685</v>
      </c>
      <c r="W217" s="77" t="s">
        <v>130</v>
      </c>
      <c r="X217" s="5"/>
      <c r="Y217" s="78">
        <f>+HLOOKUP($B217,CRCC_AggregateDataFile!$E$1:$DV$7,3,0)</f>
        <v>0</v>
      </c>
      <c r="Z217" s="81" t="str">
        <f>VLOOKUP($B217,QualitativeNotes!B:C,2,FALSE)</f>
        <v>N/A</v>
      </c>
      <c r="AA217" s="8" t="s">
        <v>683</v>
      </c>
      <c r="AB217" s="8" t="s">
        <v>689</v>
      </c>
      <c r="AC217" s="8" t="s">
        <v>685</v>
      </c>
      <c r="AD217" s="77" t="s">
        <v>130</v>
      </c>
      <c r="AE217" s="5"/>
      <c r="AF217" s="78">
        <f>+HLOOKUP($B217,CRCC_AggregateDataFile!$E$1:$DV$7,4,0)</f>
        <v>0</v>
      </c>
      <c r="AG217" s="81" t="e">
        <f>VLOOKUP($B217,QualitativeNotes!H:I,2,FALSE)</f>
        <v>#N/A</v>
      </c>
      <c r="AH217" s="8" t="s">
        <v>683</v>
      </c>
      <c r="AI217" s="8" t="s">
        <v>690</v>
      </c>
      <c r="AJ217" s="8" t="s">
        <v>685</v>
      </c>
      <c r="AK217" s="77" t="s">
        <v>130</v>
      </c>
      <c r="AL217" s="5"/>
      <c r="AM217" s="78">
        <f>+HLOOKUP($B217,CRCC_AggregateDataFile!$E$1:$DV$7,5,0)</f>
        <v>0</v>
      </c>
      <c r="AN217" s="81" t="e">
        <f>VLOOKUP($B217,QualitativeNotes!N:O,2,FALSE)</f>
        <v>#N/A</v>
      </c>
      <c r="AO217" s="8" t="s">
        <v>683</v>
      </c>
      <c r="AP217" s="8" t="s">
        <v>691</v>
      </c>
      <c r="AQ217" s="8" t="s">
        <v>685</v>
      </c>
      <c r="AR217" s="77" t="s">
        <v>130</v>
      </c>
      <c r="AS217" s="5"/>
      <c r="AT217" s="78">
        <f>+HLOOKUP($B217,CRCC_AggregateDataFile!$E$1:$DV$7,6,0)</f>
        <v>0</v>
      </c>
      <c r="AU217" s="81" t="e">
        <f>VLOOKUP($B217,QualitativeNotes!U:V,2,FALSE)</f>
        <v>#N/A</v>
      </c>
    </row>
    <row r="218" spans="1:47" ht="30" x14ac:dyDescent="0.25">
      <c r="A218" s="89" t="str">
        <f t="shared" si="3"/>
        <v xml:space="preserve"> </v>
      </c>
      <c r="B218" s="90" t="s">
        <v>381</v>
      </c>
      <c r="C218" s="91" t="s">
        <v>376</v>
      </c>
      <c r="D218" s="91" t="s">
        <v>382</v>
      </c>
      <c r="E218" s="91" t="s">
        <v>225</v>
      </c>
      <c r="F218" s="8" t="s">
        <v>683</v>
      </c>
      <c r="G218" s="8" t="s">
        <v>684</v>
      </c>
      <c r="H218" s="8" t="s">
        <v>685</v>
      </c>
      <c r="I218" s="77" t="s">
        <v>130</v>
      </c>
      <c r="J218" s="5"/>
      <c r="K218" s="78">
        <f>+HLOOKUP(B218,CRCC_AggregateDataFile!$E$1:$DV$7,7,0)</f>
        <v>0</v>
      </c>
      <c r="L218" s="81" t="str">
        <f>VLOOKUP(B218,QualitativeNotes!B:C,2,FALSE)</f>
        <v>N/A</v>
      </c>
      <c r="M218" s="8" t="s">
        <v>683</v>
      </c>
      <c r="N218" s="8" t="s">
        <v>687</v>
      </c>
      <c r="O218" s="8" t="s">
        <v>685</v>
      </c>
      <c r="P218" s="77" t="s">
        <v>130</v>
      </c>
      <c r="Q218" s="5"/>
      <c r="R218" s="78">
        <f>+HLOOKUP($B218,CRCC_AggregateDataFile!$E$1:$DV$7,2,0)</f>
        <v>0</v>
      </c>
      <c r="S218" s="81" t="str">
        <f>VLOOKUP($B218,QualitativeNotes!B:C,2,FALSE)</f>
        <v>N/A</v>
      </c>
      <c r="T218" s="8" t="s">
        <v>683</v>
      </c>
      <c r="U218" s="8" t="s">
        <v>688</v>
      </c>
      <c r="V218" s="8" t="s">
        <v>685</v>
      </c>
      <c r="W218" s="77" t="s">
        <v>130</v>
      </c>
      <c r="X218" s="5"/>
      <c r="Y218" s="78">
        <f>+HLOOKUP($B218,CRCC_AggregateDataFile!$E$1:$DV$7,3,0)</f>
        <v>0</v>
      </c>
      <c r="Z218" s="81" t="str">
        <f>VLOOKUP($B218,QualitativeNotes!B:C,2,FALSE)</f>
        <v>N/A</v>
      </c>
      <c r="AA218" s="8" t="s">
        <v>683</v>
      </c>
      <c r="AB218" s="8" t="s">
        <v>689</v>
      </c>
      <c r="AC218" s="8" t="s">
        <v>685</v>
      </c>
      <c r="AD218" s="77" t="s">
        <v>130</v>
      </c>
      <c r="AE218" s="5"/>
      <c r="AF218" s="78">
        <f>+HLOOKUP($B218,CRCC_AggregateDataFile!$E$1:$DV$7,4,0)</f>
        <v>0</v>
      </c>
      <c r="AG218" s="81" t="e">
        <f>VLOOKUP($B218,QualitativeNotes!H:I,2,FALSE)</f>
        <v>#N/A</v>
      </c>
      <c r="AH218" s="8" t="s">
        <v>683</v>
      </c>
      <c r="AI218" s="8" t="s">
        <v>690</v>
      </c>
      <c r="AJ218" s="8" t="s">
        <v>685</v>
      </c>
      <c r="AK218" s="77" t="s">
        <v>130</v>
      </c>
      <c r="AL218" s="5"/>
      <c r="AM218" s="78">
        <f>+HLOOKUP($B218,CRCC_AggregateDataFile!$E$1:$DV$7,5,0)</f>
        <v>0</v>
      </c>
      <c r="AN218" s="81" t="e">
        <f>VLOOKUP($B218,QualitativeNotes!N:O,2,FALSE)</f>
        <v>#N/A</v>
      </c>
      <c r="AO218" s="8" t="s">
        <v>683</v>
      </c>
      <c r="AP218" s="8" t="s">
        <v>691</v>
      </c>
      <c r="AQ218" s="8" t="s">
        <v>685</v>
      </c>
      <c r="AR218" s="77" t="s">
        <v>130</v>
      </c>
      <c r="AS218" s="5"/>
      <c r="AT218" s="78">
        <f>+HLOOKUP($B218,CRCC_AggregateDataFile!$E$1:$DV$7,6,0)</f>
        <v>0</v>
      </c>
      <c r="AU218" s="81" t="e">
        <f>VLOOKUP($B218,QualitativeNotes!U:V,2,FALSE)</f>
        <v>#N/A</v>
      </c>
    </row>
    <row r="219" spans="1:47" ht="30" x14ac:dyDescent="0.25">
      <c r="A219" s="89" t="str">
        <f t="shared" si="3"/>
        <v xml:space="preserve"> </v>
      </c>
      <c r="B219" s="90" t="s">
        <v>384</v>
      </c>
      <c r="C219" s="91" t="s">
        <v>383</v>
      </c>
      <c r="D219" s="91" t="s">
        <v>385</v>
      </c>
      <c r="E219" s="91" t="s">
        <v>225</v>
      </c>
      <c r="F219" s="8" t="s">
        <v>683</v>
      </c>
      <c r="G219" s="8" t="s">
        <v>684</v>
      </c>
      <c r="H219" s="8" t="s">
        <v>685</v>
      </c>
      <c r="I219" s="77" t="s">
        <v>130</v>
      </c>
      <c r="J219" s="5"/>
      <c r="K219" s="78">
        <f>+HLOOKUP(B219,CRCC_AggregateDataFile!$E$1:$DV$7,7,0)</f>
        <v>0</v>
      </c>
      <c r="L219" s="81" t="str">
        <f>VLOOKUP(B219,QualitativeNotes!B:C,2,FALSE)</f>
        <v>N/A</v>
      </c>
      <c r="M219" s="8" t="s">
        <v>683</v>
      </c>
      <c r="N219" s="8" t="s">
        <v>687</v>
      </c>
      <c r="O219" s="8" t="s">
        <v>685</v>
      </c>
      <c r="P219" s="77" t="s">
        <v>130</v>
      </c>
      <c r="Q219" s="5"/>
      <c r="R219" s="78">
        <f>+HLOOKUP($B219,CRCC_AggregateDataFile!$E$1:$DV$7,2,0)</f>
        <v>0</v>
      </c>
      <c r="S219" s="81" t="str">
        <f>VLOOKUP($B219,QualitativeNotes!B:C,2,FALSE)</f>
        <v>N/A</v>
      </c>
      <c r="T219" s="8" t="s">
        <v>683</v>
      </c>
      <c r="U219" s="8" t="s">
        <v>688</v>
      </c>
      <c r="V219" s="8" t="s">
        <v>685</v>
      </c>
      <c r="W219" s="77" t="s">
        <v>130</v>
      </c>
      <c r="X219" s="5"/>
      <c r="Y219" s="78">
        <f>+HLOOKUP($B219,CRCC_AggregateDataFile!$E$1:$DV$7,3,0)</f>
        <v>1</v>
      </c>
      <c r="Z219" s="81" t="str">
        <f>VLOOKUP($B219,QualitativeNotes!B:C,2,FALSE)</f>
        <v>N/A</v>
      </c>
      <c r="AA219" s="8" t="s">
        <v>683</v>
      </c>
      <c r="AB219" s="8" t="s">
        <v>689</v>
      </c>
      <c r="AC219" s="8" t="s">
        <v>685</v>
      </c>
      <c r="AD219" s="77" t="s">
        <v>130</v>
      </c>
      <c r="AE219" s="5"/>
      <c r="AF219" s="78">
        <f>+HLOOKUP($B219,CRCC_AggregateDataFile!$E$1:$DV$7,4,0)</f>
        <v>1</v>
      </c>
      <c r="AG219" s="81" t="e">
        <f>VLOOKUP($B219,QualitativeNotes!H:I,2,FALSE)</f>
        <v>#N/A</v>
      </c>
      <c r="AH219" s="8" t="s">
        <v>683</v>
      </c>
      <c r="AI219" s="8" t="s">
        <v>690</v>
      </c>
      <c r="AJ219" s="8" t="s">
        <v>685</v>
      </c>
      <c r="AK219" s="77" t="s">
        <v>130</v>
      </c>
      <c r="AL219" s="5"/>
      <c r="AM219" s="78">
        <f>+HLOOKUP($B219,CRCC_AggregateDataFile!$E$1:$DV$7,5,0)</f>
        <v>0</v>
      </c>
      <c r="AN219" s="81" t="e">
        <f>VLOOKUP($B219,QualitativeNotes!N:O,2,FALSE)</f>
        <v>#N/A</v>
      </c>
      <c r="AO219" s="8" t="s">
        <v>683</v>
      </c>
      <c r="AP219" s="8" t="s">
        <v>691</v>
      </c>
      <c r="AQ219" s="8" t="s">
        <v>685</v>
      </c>
      <c r="AR219" s="77" t="s">
        <v>130</v>
      </c>
      <c r="AS219" s="5"/>
      <c r="AT219" s="78">
        <f>+HLOOKUP($B219,CRCC_AggregateDataFile!$E$1:$DV$7,6,0)</f>
        <v>1</v>
      </c>
      <c r="AU219" s="81" t="e">
        <f>VLOOKUP($B219,QualitativeNotes!U:V,2,FALSE)</f>
        <v>#N/A</v>
      </c>
    </row>
    <row r="220" spans="1:47" ht="30" x14ac:dyDescent="0.25">
      <c r="A220" s="89" t="str">
        <f t="shared" si="3"/>
        <v xml:space="preserve"> </v>
      </c>
      <c r="B220" s="90" t="s">
        <v>386</v>
      </c>
      <c r="C220" s="91" t="s">
        <v>383</v>
      </c>
      <c r="D220" s="91" t="s">
        <v>387</v>
      </c>
      <c r="E220" s="91" t="s">
        <v>225</v>
      </c>
      <c r="F220" s="8" t="s">
        <v>683</v>
      </c>
      <c r="G220" s="8" t="s">
        <v>684</v>
      </c>
      <c r="H220" s="8" t="s">
        <v>685</v>
      </c>
      <c r="I220" s="77" t="s">
        <v>130</v>
      </c>
      <c r="J220" s="5"/>
      <c r="K220" s="78">
        <f>+HLOOKUP(B220,CRCC_AggregateDataFile!$E$1:$DV$7,7,0)</f>
        <v>0</v>
      </c>
      <c r="L220" s="81" t="str">
        <f>VLOOKUP(B220,QualitativeNotes!B:C,2,FALSE)</f>
        <v>N/A</v>
      </c>
      <c r="M220" s="8" t="s">
        <v>683</v>
      </c>
      <c r="N220" s="8" t="s">
        <v>687</v>
      </c>
      <c r="O220" s="8" t="s">
        <v>685</v>
      </c>
      <c r="P220" s="77" t="s">
        <v>130</v>
      </c>
      <c r="Q220" s="5"/>
      <c r="R220" s="78">
        <f>+HLOOKUP($B220,CRCC_AggregateDataFile!$E$1:$DV$7,2,0)</f>
        <v>0</v>
      </c>
      <c r="S220" s="81" t="str">
        <f>VLOOKUP($B220,QualitativeNotes!B:C,2,FALSE)</f>
        <v>N/A</v>
      </c>
      <c r="T220" s="8" t="s">
        <v>683</v>
      </c>
      <c r="U220" s="8" t="s">
        <v>688</v>
      </c>
      <c r="V220" s="8" t="s">
        <v>685</v>
      </c>
      <c r="W220" s="77" t="s">
        <v>130</v>
      </c>
      <c r="X220" s="5"/>
      <c r="Y220" s="78">
        <f>+HLOOKUP($B220,CRCC_AggregateDataFile!$E$1:$DV$7,3,0)</f>
        <v>0</v>
      </c>
      <c r="Z220" s="81" t="str">
        <f>VLOOKUP($B220,QualitativeNotes!B:C,2,FALSE)</f>
        <v>N/A</v>
      </c>
      <c r="AA220" s="8" t="s">
        <v>683</v>
      </c>
      <c r="AB220" s="8" t="s">
        <v>689</v>
      </c>
      <c r="AC220" s="8" t="s">
        <v>685</v>
      </c>
      <c r="AD220" s="77" t="s">
        <v>130</v>
      </c>
      <c r="AE220" s="5"/>
      <c r="AF220" s="78">
        <f>+HLOOKUP($B220,CRCC_AggregateDataFile!$E$1:$DV$7,4,0)</f>
        <v>0</v>
      </c>
      <c r="AG220" s="81" t="e">
        <f>VLOOKUP($B220,QualitativeNotes!H:I,2,FALSE)</f>
        <v>#N/A</v>
      </c>
      <c r="AH220" s="8" t="s">
        <v>683</v>
      </c>
      <c r="AI220" s="8" t="s">
        <v>690</v>
      </c>
      <c r="AJ220" s="8" t="s">
        <v>685</v>
      </c>
      <c r="AK220" s="77" t="s">
        <v>130</v>
      </c>
      <c r="AL220" s="5"/>
      <c r="AM220" s="78">
        <f>+HLOOKUP($B220,CRCC_AggregateDataFile!$E$1:$DV$7,5,0)</f>
        <v>0</v>
      </c>
      <c r="AN220" s="81" t="e">
        <f>VLOOKUP($B220,QualitativeNotes!N:O,2,FALSE)</f>
        <v>#N/A</v>
      </c>
      <c r="AO220" s="8" t="s">
        <v>683</v>
      </c>
      <c r="AP220" s="8" t="s">
        <v>691</v>
      </c>
      <c r="AQ220" s="8" t="s">
        <v>685</v>
      </c>
      <c r="AR220" s="77" t="s">
        <v>130</v>
      </c>
      <c r="AS220" s="5"/>
      <c r="AT220" s="78">
        <f>+HLOOKUP($B220,CRCC_AggregateDataFile!$E$1:$DV$7,6,0)</f>
        <v>0</v>
      </c>
      <c r="AU220" s="81" t="e">
        <f>VLOOKUP($B220,QualitativeNotes!U:V,2,FALSE)</f>
        <v>#N/A</v>
      </c>
    </row>
    <row r="221" spans="1:47" ht="30" x14ac:dyDescent="0.25">
      <c r="A221" s="89" t="str">
        <f t="shared" si="3"/>
        <v xml:space="preserve"> </v>
      </c>
      <c r="B221" s="90" t="s">
        <v>388</v>
      </c>
      <c r="C221" s="91" t="s">
        <v>383</v>
      </c>
      <c r="D221" s="91" t="s">
        <v>389</v>
      </c>
      <c r="E221" s="91" t="s">
        <v>225</v>
      </c>
      <c r="F221" s="8" t="s">
        <v>683</v>
      </c>
      <c r="G221" s="8" t="s">
        <v>684</v>
      </c>
      <c r="H221" s="8" t="s">
        <v>685</v>
      </c>
      <c r="I221" s="77" t="s">
        <v>130</v>
      </c>
      <c r="J221" s="5"/>
      <c r="K221" s="78">
        <f>+HLOOKUP(B221,CRCC_AggregateDataFile!$E$1:$DV$7,7,0)</f>
        <v>0</v>
      </c>
      <c r="L221" s="81" t="str">
        <f>VLOOKUP(B221,QualitativeNotes!B:C,2,FALSE)</f>
        <v>N/A</v>
      </c>
      <c r="M221" s="8" t="s">
        <v>683</v>
      </c>
      <c r="N221" s="8" t="s">
        <v>687</v>
      </c>
      <c r="O221" s="8" t="s">
        <v>685</v>
      </c>
      <c r="P221" s="77" t="s">
        <v>130</v>
      </c>
      <c r="Q221" s="5"/>
      <c r="R221" s="78">
        <f>+HLOOKUP($B221,CRCC_AggregateDataFile!$E$1:$DV$7,2,0)</f>
        <v>0</v>
      </c>
      <c r="S221" s="81" t="str">
        <f>VLOOKUP($B221,QualitativeNotes!B:C,2,FALSE)</f>
        <v>N/A</v>
      </c>
      <c r="T221" s="8" t="s">
        <v>683</v>
      </c>
      <c r="U221" s="8" t="s">
        <v>688</v>
      </c>
      <c r="V221" s="8" t="s">
        <v>685</v>
      </c>
      <c r="W221" s="77" t="s">
        <v>130</v>
      </c>
      <c r="X221" s="5"/>
      <c r="Y221" s="78">
        <f>+HLOOKUP($B221,CRCC_AggregateDataFile!$E$1:$DV$7,3,0)</f>
        <v>0</v>
      </c>
      <c r="Z221" s="81" t="str">
        <f>VLOOKUP($B221,QualitativeNotes!B:C,2,FALSE)</f>
        <v>N/A</v>
      </c>
      <c r="AA221" s="8" t="s">
        <v>683</v>
      </c>
      <c r="AB221" s="8" t="s">
        <v>689</v>
      </c>
      <c r="AC221" s="8" t="s">
        <v>685</v>
      </c>
      <c r="AD221" s="77" t="s">
        <v>130</v>
      </c>
      <c r="AE221" s="5"/>
      <c r="AF221" s="78">
        <f>+HLOOKUP($B221,CRCC_AggregateDataFile!$E$1:$DV$7,4,0)</f>
        <v>0</v>
      </c>
      <c r="AG221" s="81" t="e">
        <f>VLOOKUP($B221,QualitativeNotes!H:I,2,FALSE)</f>
        <v>#N/A</v>
      </c>
      <c r="AH221" s="8" t="s">
        <v>683</v>
      </c>
      <c r="AI221" s="8" t="s">
        <v>690</v>
      </c>
      <c r="AJ221" s="8" t="s">
        <v>685</v>
      </c>
      <c r="AK221" s="77" t="s">
        <v>130</v>
      </c>
      <c r="AL221" s="5"/>
      <c r="AM221" s="78">
        <f>+HLOOKUP($B221,CRCC_AggregateDataFile!$E$1:$DV$7,5,0)</f>
        <v>0</v>
      </c>
      <c r="AN221" s="81" t="e">
        <f>VLOOKUP($B221,QualitativeNotes!N:O,2,FALSE)</f>
        <v>#N/A</v>
      </c>
      <c r="AO221" s="8" t="s">
        <v>683</v>
      </c>
      <c r="AP221" s="8" t="s">
        <v>691</v>
      </c>
      <c r="AQ221" s="8" t="s">
        <v>685</v>
      </c>
      <c r="AR221" s="77" t="s">
        <v>130</v>
      </c>
      <c r="AS221" s="5"/>
      <c r="AT221" s="78">
        <f>+HLOOKUP($B221,CRCC_AggregateDataFile!$E$1:$DV$7,6,0)</f>
        <v>0</v>
      </c>
      <c r="AU221" s="81" t="e">
        <f>VLOOKUP($B221,QualitativeNotes!U:V,2,FALSE)</f>
        <v>#N/A</v>
      </c>
    </row>
    <row r="222" spans="1:47" ht="30" x14ac:dyDescent="0.25">
      <c r="A222" s="89" t="str">
        <f t="shared" si="3"/>
        <v xml:space="preserve"> </v>
      </c>
      <c r="B222" s="90" t="s">
        <v>391</v>
      </c>
      <c r="C222" s="91" t="s">
        <v>390</v>
      </c>
      <c r="D222" s="91" t="s">
        <v>392</v>
      </c>
      <c r="E222" s="91" t="s">
        <v>71</v>
      </c>
      <c r="F222" s="8" t="s">
        <v>683</v>
      </c>
      <c r="G222" s="8" t="s">
        <v>684</v>
      </c>
      <c r="H222" s="8" t="s">
        <v>685</v>
      </c>
      <c r="I222" s="77" t="s">
        <v>130</v>
      </c>
      <c r="J222" s="5"/>
      <c r="K222" s="78">
        <f>+HLOOKUP(B222,CRCC_AggregateDataFile!$E$1:$DV$7,7,0)</f>
        <v>0</v>
      </c>
      <c r="L222" s="81" t="str">
        <f>VLOOKUP(B222,QualitativeNotes!B:C,2,FALSE)</f>
        <v>N/A</v>
      </c>
      <c r="M222" s="8" t="s">
        <v>683</v>
      </c>
      <c r="N222" s="8" t="s">
        <v>687</v>
      </c>
      <c r="O222" s="8" t="s">
        <v>685</v>
      </c>
      <c r="P222" s="77" t="s">
        <v>130</v>
      </c>
      <c r="Q222" s="5"/>
      <c r="R222" s="78">
        <f>+HLOOKUP($B222,CRCC_AggregateDataFile!$E$1:$DV$7,2,0)</f>
        <v>0</v>
      </c>
      <c r="S222" s="81" t="str">
        <f>VLOOKUP($B222,QualitativeNotes!B:C,2,FALSE)</f>
        <v>N/A</v>
      </c>
      <c r="T222" s="8" t="s">
        <v>683</v>
      </c>
      <c r="U222" s="8" t="s">
        <v>688</v>
      </c>
      <c r="V222" s="8" t="s">
        <v>685</v>
      </c>
      <c r="W222" s="77" t="s">
        <v>130</v>
      </c>
      <c r="X222" s="5"/>
      <c r="Y222" s="78">
        <f>+HLOOKUP($B222,CRCC_AggregateDataFile!$E$1:$DV$7,3,0)</f>
        <v>0</v>
      </c>
      <c r="Z222" s="81" t="str">
        <f>VLOOKUP($B222,QualitativeNotes!B:C,2,FALSE)</f>
        <v>N/A</v>
      </c>
      <c r="AA222" s="8" t="s">
        <v>683</v>
      </c>
      <c r="AB222" s="8" t="s">
        <v>689</v>
      </c>
      <c r="AC222" s="8" t="s">
        <v>685</v>
      </c>
      <c r="AD222" s="77" t="s">
        <v>130</v>
      </c>
      <c r="AE222" s="5"/>
      <c r="AF222" s="78">
        <f>+HLOOKUP($B222,CRCC_AggregateDataFile!$E$1:$DV$7,4,0)</f>
        <v>0</v>
      </c>
      <c r="AG222" s="81" t="e">
        <f>VLOOKUP($B222,QualitativeNotes!H:I,2,FALSE)</f>
        <v>#N/A</v>
      </c>
      <c r="AH222" s="8" t="s">
        <v>683</v>
      </c>
      <c r="AI222" s="8" t="s">
        <v>690</v>
      </c>
      <c r="AJ222" s="8" t="s">
        <v>685</v>
      </c>
      <c r="AK222" s="77" t="s">
        <v>130</v>
      </c>
      <c r="AL222" s="5"/>
      <c r="AM222" s="78">
        <f>+HLOOKUP($B222,CRCC_AggregateDataFile!$E$1:$DV$7,5,0)</f>
        <v>0</v>
      </c>
      <c r="AN222" s="81" t="e">
        <f>VLOOKUP($B222,QualitativeNotes!N:O,2,FALSE)</f>
        <v>#N/A</v>
      </c>
      <c r="AO222" s="8" t="s">
        <v>683</v>
      </c>
      <c r="AP222" s="8" t="s">
        <v>691</v>
      </c>
      <c r="AQ222" s="8" t="s">
        <v>685</v>
      </c>
      <c r="AR222" s="77" t="s">
        <v>130</v>
      </c>
      <c r="AS222" s="5"/>
      <c r="AT222" s="78">
        <f>+HLOOKUP($B222,CRCC_AggregateDataFile!$E$1:$DV$7,6,0)</f>
        <v>0</v>
      </c>
      <c r="AU222" s="81" t="e">
        <f>VLOOKUP($B222,QualitativeNotes!U:V,2,FALSE)</f>
        <v>#N/A</v>
      </c>
    </row>
    <row r="223" spans="1:47" ht="30" x14ac:dyDescent="0.25">
      <c r="A223" s="89" t="str">
        <f t="shared" si="3"/>
        <v xml:space="preserve"> </v>
      </c>
      <c r="B223" s="90" t="s">
        <v>394</v>
      </c>
      <c r="C223" s="91" t="s">
        <v>390</v>
      </c>
      <c r="D223" s="91" t="s">
        <v>395</v>
      </c>
      <c r="E223" s="91" t="s">
        <v>71</v>
      </c>
      <c r="F223" s="8" t="s">
        <v>683</v>
      </c>
      <c r="G223" s="8" t="s">
        <v>684</v>
      </c>
      <c r="H223" s="8" t="s">
        <v>685</v>
      </c>
      <c r="I223" s="77" t="s">
        <v>130</v>
      </c>
      <c r="J223" s="5"/>
      <c r="K223" s="78">
        <f>+HLOOKUP(B223,CRCC_AggregateDataFile!$E$1:$DV$7,7,0)</f>
        <v>0</v>
      </c>
      <c r="L223" s="81" t="str">
        <f>VLOOKUP(B223,QualitativeNotes!B:C,2,FALSE)</f>
        <v>N/A</v>
      </c>
      <c r="M223" s="8" t="s">
        <v>683</v>
      </c>
      <c r="N223" s="8" t="s">
        <v>687</v>
      </c>
      <c r="O223" s="8" t="s">
        <v>685</v>
      </c>
      <c r="P223" s="77" t="s">
        <v>130</v>
      </c>
      <c r="Q223" s="5"/>
      <c r="R223" s="78">
        <f>+HLOOKUP($B223,CRCC_AggregateDataFile!$E$1:$DV$7,2,0)</f>
        <v>0</v>
      </c>
      <c r="S223" s="81" t="str">
        <f>VLOOKUP($B223,QualitativeNotes!B:C,2,FALSE)</f>
        <v>N/A</v>
      </c>
      <c r="T223" s="8" t="s">
        <v>683</v>
      </c>
      <c r="U223" s="8" t="s">
        <v>688</v>
      </c>
      <c r="V223" s="8" t="s">
        <v>685</v>
      </c>
      <c r="W223" s="77" t="s">
        <v>130</v>
      </c>
      <c r="X223" s="5"/>
      <c r="Y223" s="78">
        <f>+HLOOKUP($B223,CRCC_AggregateDataFile!$E$1:$DV$7,3,0)</f>
        <v>0</v>
      </c>
      <c r="Z223" s="81" t="str">
        <f>VLOOKUP($B223,QualitativeNotes!B:C,2,FALSE)</f>
        <v>N/A</v>
      </c>
      <c r="AA223" s="8" t="s">
        <v>683</v>
      </c>
      <c r="AB223" s="8" t="s">
        <v>689</v>
      </c>
      <c r="AC223" s="8" t="s">
        <v>685</v>
      </c>
      <c r="AD223" s="77" t="s">
        <v>130</v>
      </c>
      <c r="AE223" s="5"/>
      <c r="AF223" s="78">
        <f>+HLOOKUP($B223,CRCC_AggregateDataFile!$E$1:$DV$7,4,0)</f>
        <v>0</v>
      </c>
      <c r="AG223" s="81" t="e">
        <f>VLOOKUP($B223,QualitativeNotes!H:I,2,FALSE)</f>
        <v>#N/A</v>
      </c>
      <c r="AH223" s="8" t="s">
        <v>683</v>
      </c>
      <c r="AI223" s="8" t="s">
        <v>690</v>
      </c>
      <c r="AJ223" s="8" t="s">
        <v>685</v>
      </c>
      <c r="AK223" s="77" t="s">
        <v>130</v>
      </c>
      <c r="AL223" s="5"/>
      <c r="AM223" s="78">
        <f>+HLOOKUP($B223,CRCC_AggregateDataFile!$E$1:$DV$7,5,0)</f>
        <v>0</v>
      </c>
      <c r="AN223" s="81" t="e">
        <f>VLOOKUP($B223,QualitativeNotes!N:O,2,FALSE)</f>
        <v>#N/A</v>
      </c>
      <c r="AO223" s="8" t="s">
        <v>683</v>
      </c>
      <c r="AP223" s="8" t="s">
        <v>691</v>
      </c>
      <c r="AQ223" s="8" t="s">
        <v>685</v>
      </c>
      <c r="AR223" s="77" t="s">
        <v>130</v>
      </c>
      <c r="AS223" s="5"/>
      <c r="AT223" s="78">
        <f>+HLOOKUP($B223,CRCC_AggregateDataFile!$E$1:$DV$7,6,0)</f>
        <v>0</v>
      </c>
      <c r="AU223" s="81" t="e">
        <f>VLOOKUP($B223,QualitativeNotes!U:V,2,FALSE)</f>
        <v>#N/A</v>
      </c>
    </row>
    <row r="224" spans="1:47" ht="30" x14ac:dyDescent="0.25">
      <c r="A224" s="89" t="str">
        <f t="shared" si="3"/>
        <v xml:space="preserve"> </v>
      </c>
      <c r="B224" s="90" t="s">
        <v>396</v>
      </c>
      <c r="C224" s="91" t="s">
        <v>390</v>
      </c>
      <c r="D224" s="91" t="s">
        <v>397</v>
      </c>
      <c r="E224" s="91" t="s">
        <v>71</v>
      </c>
      <c r="F224" s="8" t="s">
        <v>683</v>
      </c>
      <c r="G224" s="8" t="s">
        <v>684</v>
      </c>
      <c r="H224" s="8" t="s">
        <v>685</v>
      </c>
      <c r="I224" s="77" t="s">
        <v>130</v>
      </c>
      <c r="J224" s="5"/>
      <c r="K224" s="78">
        <f>+HLOOKUP(B224,CRCC_AggregateDataFile!$E$1:$DV$7,7,0)</f>
        <v>0</v>
      </c>
      <c r="L224" s="81" t="str">
        <f>VLOOKUP(B224,QualitativeNotes!B:C,2,FALSE)</f>
        <v>N/A</v>
      </c>
      <c r="M224" s="8" t="s">
        <v>683</v>
      </c>
      <c r="N224" s="8" t="s">
        <v>687</v>
      </c>
      <c r="O224" s="8" t="s">
        <v>685</v>
      </c>
      <c r="P224" s="77" t="s">
        <v>130</v>
      </c>
      <c r="Q224" s="5"/>
      <c r="R224" s="78">
        <f>+HLOOKUP($B224,CRCC_AggregateDataFile!$E$1:$DV$7,2,0)</f>
        <v>0</v>
      </c>
      <c r="S224" s="81" t="str">
        <f>VLOOKUP($B224,QualitativeNotes!B:C,2,FALSE)</f>
        <v>N/A</v>
      </c>
      <c r="T224" s="8" t="s">
        <v>683</v>
      </c>
      <c r="U224" s="8" t="s">
        <v>688</v>
      </c>
      <c r="V224" s="8" t="s">
        <v>685</v>
      </c>
      <c r="W224" s="77" t="s">
        <v>130</v>
      </c>
      <c r="X224" s="5"/>
      <c r="Y224" s="78">
        <f>+HLOOKUP($B224,CRCC_AggregateDataFile!$E$1:$DV$7,3,0)</f>
        <v>0</v>
      </c>
      <c r="Z224" s="81" t="str">
        <f>VLOOKUP($B224,QualitativeNotes!B:C,2,FALSE)</f>
        <v>N/A</v>
      </c>
      <c r="AA224" s="8" t="s">
        <v>683</v>
      </c>
      <c r="AB224" s="8" t="s">
        <v>689</v>
      </c>
      <c r="AC224" s="8" t="s">
        <v>685</v>
      </c>
      <c r="AD224" s="77" t="s">
        <v>130</v>
      </c>
      <c r="AE224" s="5"/>
      <c r="AF224" s="78">
        <f>+HLOOKUP($B224,CRCC_AggregateDataFile!$E$1:$DV$7,4,0)</f>
        <v>0</v>
      </c>
      <c r="AG224" s="81" t="e">
        <f>VLOOKUP($B224,QualitativeNotes!H:I,2,FALSE)</f>
        <v>#N/A</v>
      </c>
      <c r="AH224" s="8" t="s">
        <v>683</v>
      </c>
      <c r="AI224" s="8" t="s">
        <v>690</v>
      </c>
      <c r="AJ224" s="8" t="s">
        <v>685</v>
      </c>
      <c r="AK224" s="77" t="s">
        <v>130</v>
      </c>
      <c r="AL224" s="5"/>
      <c r="AM224" s="78">
        <f>+HLOOKUP($B224,CRCC_AggregateDataFile!$E$1:$DV$7,5,0)</f>
        <v>0</v>
      </c>
      <c r="AN224" s="81" t="e">
        <f>VLOOKUP($B224,QualitativeNotes!N:O,2,FALSE)</f>
        <v>#N/A</v>
      </c>
      <c r="AO224" s="8" t="s">
        <v>683</v>
      </c>
      <c r="AP224" s="8" t="s">
        <v>691</v>
      </c>
      <c r="AQ224" s="8" t="s">
        <v>685</v>
      </c>
      <c r="AR224" s="77" t="s">
        <v>130</v>
      </c>
      <c r="AS224" s="5"/>
      <c r="AT224" s="78">
        <f>+HLOOKUP($B224,CRCC_AggregateDataFile!$E$1:$DV$7,6,0)</f>
        <v>0</v>
      </c>
      <c r="AU224" s="81" t="e">
        <f>VLOOKUP($B224,QualitativeNotes!U:V,2,FALSE)</f>
        <v>#N/A</v>
      </c>
    </row>
    <row r="225" spans="1:47" ht="30" x14ac:dyDescent="0.25">
      <c r="A225" s="89" t="str">
        <f t="shared" si="3"/>
        <v xml:space="preserve"> </v>
      </c>
      <c r="B225" s="90" t="s">
        <v>398</v>
      </c>
      <c r="C225" s="91" t="s">
        <v>390</v>
      </c>
      <c r="D225" s="91" t="s">
        <v>399</v>
      </c>
      <c r="E225" s="91" t="s">
        <v>71</v>
      </c>
      <c r="F225" s="8" t="s">
        <v>683</v>
      </c>
      <c r="G225" s="8" t="s">
        <v>684</v>
      </c>
      <c r="H225" s="8" t="s">
        <v>685</v>
      </c>
      <c r="I225" s="77" t="s">
        <v>130</v>
      </c>
      <c r="J225" s="5"/>
      <c r="K225" s="78">
        <f>+HLOOKUP(B225,CRCC_AggregateDataFile!$E$1:$DV$7,7,0)</f>
        <v>0</v>
      </c>
      <c r="L225" s="81" t="str">
        <f>VLOOKUP(B225,QualitativeNotes!B:C,2,FALSE)</f>
        <v>N/A</v>
      </c>
      <c r="M225" s="8" t="s">
        <v>683</v>
      </c>
      <c r="N225" s="8" t="s">
        <v>687</v>
      </c>
      <c r="O225" s="8" t="s">
        <v>685</v>
      </c>
      <c r="P225" s="77" t="s">
        <v>130</v>
      </c>
      <c r="Q225" s="5"/>
      <c r="R225" s="78">
        <f>+HLOOKUP($B225,CRCC_AggregateDataFile!$E$1:$DV$7,2,0)</f>
        <v>0</v>
      </c>
      <c r="S225" s="81" t="str">
        <f>VLOOKUP($B225,QualitativeNotes!B:C,2,FALSE)</f>
        <v>N/A</v>
      </c>
      <c r="T225" s="8" t="s">
        <v>683</v>
      </c>
      <c r="U225" s="8" t="s">
        <v>688</v>
      </c>
      <c r="V225" s="8" t="s">
        <v>685</v>
      </c>
      <c r="W225" s="77" t="s">
        <v>130</v>
      </c>
      <c r="X225" s="5"/>
      <c r="Y225" s="78">
        <f>+HLOOKUP($B225,CRCC_AggregateDataFile!$E$1:$DV$7,3,0)</f>
        <v>0</v>
      </c>
      <c r="Z225" s="81" t="str">
        <f>VLOOKUP($B225,QualitativeNotes!B:C,2,FALSE)</f>
        <v>N/A</v>
      </c>
      <c r="AA225" s="8" t="s">
        <v>683</v>
      </c>
      <c r="AB225" s="8" t="s">
        <v>689</v>
      </c>
      <c r="AC225" s="8" t="s">
        <v>685</v>
      </c>
      <c r="AD225" s="77" t="s">
        <v>130</v>
      </c>
      <c r="AE225" s="5"/>
      <c r="AF225" s="78">
        <f>+HLOOKUP($B225,CRCC_AggregateDataFile!$E$1:$DV$7,4,0)</f>
        <v>0</v>
      </c>
      <c r="AG225" s="81" t="e">
        <f>VLOOKUP($B225,QualitativeNotes!H:I,2,FALSE)</f>
        <v>#N/A</v>
      </c>
      <c r="AH225" s="8" t="s">
        <v>683</v>
      </c>
      <c r="AI225" s="8" t="s">
        <v>690</v>
      </c>
      <c r="AJ225" s="8" t="s">
        <v>685</v>
      </c>
      <c r="AK225" s="77" t="s">
        <v>130</v>
      </c>
      <c r="AL225" s="5"/>
      <c r="AM225" s="78">
        <f>+HLOOKUP($B225,CRCC_AggregateDataFile!$E$1:$DV$7,5,0)</f>
        <v>0</v>
      </c>
      <c r="AN225" s="81" t="e">
        <f>VLOOKUP($B225,QualitativeNotes!N:O,2,FALSE)</f>
        <v>#N/A</v>
      </c>
      <c r="AO225" s="8" t="s">
        <v>683</v>
      </c>
      <c r="AP225" s="8" t="s">
        <v>691</v>
      </c>
      <c r="AQ225" s="8" t="s">
        <v>685</v>
      </c>
      <c r="AR225" s="77" t="s">
        <v>130</v>
      </c>
      <c r="AS225" s="5"/>
      <c r="AT225" s="78">
        <f>+HLOOKUP($B225,CRCC_AggregateDataFile!$E$1:$DV$7,6,0)</f>
        <v>0</v>
      </c>
      <c r="AU225" s="81" t="e">
        <f>VLOOKUP($B225,QualitativeNotes!U:V,2,FALSE)</f>
        <v>#N/A</v>
      </c>
    </row>
    <row r="226" spans="1:47" ht="45" x14ac:dyDescent="0.25">
      <c r="A226" s="89" t="str">
        <f t="shared" si="3"/>
        <v xml:space="preserve"> </v>
      </c>
      <c r="B226" s="90" t="s">
        <v>401</v>
      </c>
      <c r="C226" s="91" t="s">
        <v>390</v>
      </c>
      <c r="D226" s="91" t="s">
        <v>402</v>
      </c>
      <c r="E226" s="91" t="s">
        <v>71</v>
      </c>
      <c r="F226" s="8" t="s">
        <v>683</v>
      </c>
      <c r="G226" s="8" t="s">
        <v>684</v>
      </c>
      <c r="H226" s="8" t="s">
        <v>685</v>
      </c>
      <c r="I226" s="77" t="s">
        <v>130</v>
      </c>
      <c r="J226" s="5"/>
      <c r="K226" s="78">
        <f>+HLOOKUP(B226,CRCC_AggregateDataFile!$E$1:$DV$7,7,0)</f>
        <v>0</v>
      </c>
      <c r="L226" s="81" t="str">
        <f>VLOOKUP(B226,QualitativeNotes!B:C,2,FALSE)</f>
        <v>N/A</v>
      </c>
      <c r="M226" s="8" t="s">
        <v>683</v>
      </c>
      <c r="N226" s="8" t="s">
        <v>687</v>
      </c>
      <c r="O226" s="8" t="s">
        <v>685</v>
      </c>
      <c r="P226" s="77" t="s">
        <v>130</v>
      </c>
      <c r="Q226" s="5"/>
      <c r="R226" s="78">
        <f>+HLOOKUP($B226,CRCC_AggregateDataFile!$E$1:$DV$7,2,0)</f>
        <v>0</v>
      </c>
      <c r="S226" s="81" t="str">
        <f>VLOOKUP($B226,QualitativeNotes!B:C,2,FALSE)</f>
        <v>N/A</v>
      </c>
      <c r="T226" s="8" t="s">
        <v>683</v>
      </c>
      <c r="U226" s="8" t="s">
        <v>688</v>
      </c>
      <c r="V226" s="8" t="s">
        <v>685</v>
      </c>
      <c r="W226" s="77" t="s">
        <v>130</v>
      </c>
      <c r="X226" s="5"/>
      <c r="Y226" s="78">
        <f>+HLOOKUP($B226,CRCC_AggregateDataFile!$E$1:$DV$7,3,0)</f>
        <v>0</v>
      </c>
      <c r="Z226" s="81" t="str">
        <f>VLOOKUP($B226,QualitativeNotes!B:C,2,FALSE)</f>
        <v>N/A</v>
      </c>
      <c r="AA226" s="8" t="s">
        <v>683</v>
      </c>
      <c r="AB226" s="8" t="s">
        <v>689</v>
      </c>
      <c r="AC226" s="8" t="s">
        <v>685</v>
      </c>
      <c r="AD226" s="77" t="s">
        <v>130</v>
      </c>
      <c r="AE226" s="5"/>
      <c r="AF226" s="78">
        <f>+HLOOKUP($B226,CRCC_AggregateDataFile!$E$1:$DV$7,4,0)</f>
        <v>0</v>
      </c>
      <c r="AG226" s="81" t="e">
        <f>VLOOKUP($B226,QualitativeNotes!H:I,2,FALSE)</f>
        <v>#N/A</v>
      </c>
      <c r="AH226" s="8" t="s">
        <v>683</v>
      </c>
      <c r="AI226" s="8" t="s">
        <v>690</v>
      </c>
      <c r="AJ226" s="8" t="s">
        <v>685</v>
      </c>
      <c r="AK226" s="77" t="s">
        <v>130</v>
      </c>
      <c r="AL226" s="5"/>
      <c r="AM226" s="78">
        <f>+HLOOKUP($B226,CRCC_AggregateDataFile!$E$1:$DV$7,5,0)</f>
        <v>0</v>
      </c>
      <c r="AN226" s="81" t="e">
        <f>VLOOKUP($B226,QualitativeNotes!N:O,2,FALSE)</f>
        <v>#N/A</v>
      </c>
      <c r="AO226" s="8" t="s">
        <v>683</v>
      </c>
      <c r="AP226" s="8" t="s">
        <v>691</v>
      </c>
      <c r="AQ226" s="8" t="s">
        <v>685</v>
      </c>
      <c r="AR226" s="77" t="s">
        <v>130</v>
      </c>
      <c r="AS226" s="5"/>
      <c r="AT226" s="78">
        <f>+HLOOKUP($B226,CRCC_AggregateDataFile!$E$1:$DV$7,6,0)</f>
        <v>0</v>
      </c>
      <c r="AU226" s="81" t="e">
        <f>VLOOKUP($B226,QualitativeNotes!U:V,2,FALSE)</f>
        <v>#N/A</v>
      </c>
    </row>
    <row r="227" spans="1:47" ht="45" x14ac:dyDescent="0.25">
      <c r="A227" s="89" t="str">
        <f t="shared" si="3"/>
        <v xml:space="preserve"> </v>
      </c>
      <c r="B227" s="90" t="s">
        <v>404</v>
      </c>
      <c r="C227" s="91" t="s">
        <v>403</v>
      </c>
      <c r="D227" s="91" t="s">
        <v>405</v>
      </c>
      <c r="E227" s="91" t="s">
        <v>225</v>
      </c>
      <c r="F227" s="8" t="s">
        <v>683</v>
      </c>
      <c r="G227" s="8" t="s">
        <v>684</v>
      </c>
      <c r="H227" s="8" t="s">
        <v>685</v>
      </c>
      <c r="I227" s="77" t="s">
        <v>130</v>
      </c>
      <c r="J227" s="5"/>
      <c r="K227" s="78">
        <f>+HLOOKUP(B227,CRCC_AggregateDataFile!$E$1:$DV$7,7,0)</f>
        <v>0</v>
      </c>
      <c r="L227" s="81" t="str">
        <f>VLOOKUP(B227,QualitativeNotes!B:C,2,FALSE)</f>
        <v>N/A</v>
      </c>
      <c r="M227" s="8" t="s">
        <v>683</v>
      </c>
      <c r="N227" s="8" t="s">
        <v>687</v>
      </c>
      <c r="O227" s="8" t="s">
        <v>685</v>
      </c>
      <c r="P227" s="77" t="s">
        <v>130</v>
      </c>
      <c r="Q227" s="5"/>
      <c r="R227" s="78">
        <f>+HLOOKUP($B227,CRCC_AggregateDataFile!$E$1:$DV$7,2,0)</f>
        <v>0</v>
      </c>
      <c r="S227" s="81" t="str">
        <f>VLOOKUP($B227,QualitativeNotes!B:C,2,FALSE)</f>
        <v>N/A</v>
      </c>
      <c r="T227" s="8" t="s">
        <v>683</v>
      </c>
      <c r="U227" s="8" t="s">
        <v>688</v>
      </c>
      <c r="V227" s="8" t="s">
        <v>685</v>
      </c>
      <c r="W227" s="77" t="s">
        <v>130</v>
      </c>
      <c r="X227" s="5"/>
      <c r="Y227" s="78">
        <f>+HLOOKUP($B227,CRCC_AggregateDataFile!$E$1:$DV$7,3,0)</f>
        <v>0</v>
      </c>
      <c r="Z227" s="81" t="str">
        <f>VLOOKUP($B227,QualitativeNotes!B:C,2,FALSE)</f>
        <v>N/A</v>
      </c>
      <c r="AA227" s="8" t="s">
        <v>683</v>
      </c>
      <c r="AB227" s="8" t="s">
        <v>689</v>
      </c>
      <c r="AC227" s="8" t="s">
        <v>685</v>
      </c>
      <c r="AD227" s="77" t="s">
        <v>130</v>
      </c>
      <c r="AE227" s="5"/>
      <c r="AF227" s="78">
        <f>+HLOOKUP($B227,CRCC_AggregateDataFile!$E$1:$DV$7,4,0)</f>
        <v>0.315713724460426</v>
      </c>
      <c r="AG227" s="81" t="e">
        <f>VLOOKUP($B227,QualitativeNotes!H:I,2,FALSE)</f>
        <v>#N/A</v>
      </c>
      <c r="AH227" s="8" t="s">
        <v>683</v>
      </c>
      <c r="AI227" s="8" t="s">
        <v>690</v>
      </c>
      <c r="AJ227" s="8" t="s">
        <v>685</v>
      </c>
      <c r="AK227" s="77" t="s">
        <v>130</v>
      </c>
      <c r="AL227" s="5"/>
      <c r="AM227" s="78">
        <f>+HLOOKUP($B227,CRCC_AggregateDataFile!$E$1:$DV$7,5,0)</f>
        <v>0</v>
      </c>
      <c r="AN227" s="81" t="e">
        <f>VLOOKUP($B227,QualitativeNotes!N:O,2,FALSE)</f>
        <v>#N/A</v>
      </c>
      <c r="AO227" s="8" t="s">
        <v>683</v>
      </c>
      <c r="AP227" s="8" t="s">
        <v>691</v>
      </c>
      <c r="AQ227" s="8" t="s">
        <v>685</v>
      </c>
      <c r="AR227" s="77" t="s">
        <v>130</v>
      </c>
      <c r="AS227" s="5"/>
      <c r="AT227" s="78">
        <f>+HLOOKUP($B227,CRCC_AggregateDataFile!$E$1:$DV$7,6,0)</f>
        <v>1</v>
      </c>
      <c r="AU227" s="81" t="e">
        <f>VLOOKUP($B227,QualitativeNotes!U:V,2,FALSE)</f>
        <v>#N/A</v>
      </c>
    </row>
    <row r="228" spans="1:47" ht="45" x14ac:dyDescent="0.25">
      <c r="A228" s="89" t="str">
        <f t="shared" si="3"/>
        <v xml:space="preserve"> </v>
      </c>
      <c r="B228" s="90" t="s">
        <v>406</v>
      </c>
      <c r="C228" s="91" t="s">
        <v>403</v>
      </c>
      <c r="D228" s="91" t="s">
        <v>407</v>
      </c>
      <c r="E228" s="91" t="s">
        <v>225</v>
      </c>
      <c r="F228" s="8" t="s">
        <v>683</v>
      </c>
      <c r="G228" s="8" t="s">
        <v>684</v>
      </c>
      <c r="H228" s="8" t="s">
        <v>685</v>
      </c>
      <c r="I228" s="77" t="s">
        <v>130</v>
      </c>
      <c r="J228" s="5"/>
      <c r="K228" s="78">
        <f>+HLOOKUP(B228,CRCC_AggregateDataFile!$E$1:$DV$7,7,0)</f>
        <v>0</v>
      </c>
      <c r="L228" s="81" t="str">
        <f>VLOOKUP(B228,QualitativeNotes!B:C,2,FALSE)</f>
        <v>N/A</v>
      </c>
      <c r="M228" s="8" t="s">
        <v>683</v>
      </c>
      <c r="N228" s="8" t="s">
        <v>687</v>
      </c>
      <c r="O228" s="8" t="s">
        <v>685</v>
      </c>
      <c r="P228" s="77" t="s">
        <v>130</v>
      </c>
      <c r="Q228" s="5"/>
      <c r="R228" s="78">
        <f>+HLOOKUP($B228,CRCC_AggregateDataFile!$E$1:$DV$7,2,0)</f>
        <v>0</v>
      </c>
      <c r="S228" s="81" t="str">
        <f>VLOOKUP($B228,QualitativeNotes!B:C,2,FALSE)</f>
        <v>N/A</v>
      </c>
      <c r="T228" s="8" t="s">
        <v>683</v>
      </c>
      <c r="U228" s="8" t="s">
        <v>688</v>
      </c>
      <c r="V228" s="8" t="s">
        <v>685</v>
      </c>
      <c r="W228" s="77" t="s">
        <v>130</v>
      </c>
      <c r="X228" s="5"/>
      <c r="Y228" s="78">
        <f>+HLOOKUP($B228,CRCC_AggregateDataFile!$E$1:$DV$7,3,0)</f>
        <v>0</v>
      </c>
      <c r="Z228" s="81" t="str">
        <f>VLOOKUP($B228,QualitativeNotes!B:C,2,FALSE)</f>
        <v>N/A</v>
      </c>
      <c r="AA228" s="8" t="s">
        <v>683</v>
      </c>
      <c r="AB228" s="8" t="s">
        <v>689</v>
      </c>
      <c r="AC228" s="8" t="s">
        <v>685</v>
      </c>
      <c r="AD228" s="77" t="s">
        <v>130</v>
      </c>
      <c r="AE228" s="5"/>
      <c r="AF228" s="78">
        <f>+HLOOKUP($B228,CRCC_AggregateDataFile!$E$1:$DV$7,4,0)</f>
        <v>0</v>
      </c>
      <c r="AG228" s="81" t="e">
        <f>VLOOKUP($B228,QualitativeNotes!H:I,2,FALSE)</f>
        <v>#N/A</v>
      </c>
      <c r="AH228" s="8" t="s">
        <v>683</v>
      </c>
      <c r="AI228" s="8" t="s">
        <v>690</v>
      </c>
      <c r="AJ228" s="8" t="s">
        <v>685</v>
      </c>
      <c r="AK228" s="77" t="s">
        <v>130</v>
      </c>
      <c r="AL228" s="5"/>
      <c r="AM228" s="78">
        <f>+HLOOKUP($B228,CRCC_AggregateDataFile!$E$1:$DV$7,5,0)</f>
        <v>0</v>
      </c>
      <c r="AN228" s="81" t="e">
        <f>VLOOKUP($B228,QualitativeNotes!N:O,2,FALSE)</f>
        <v>#N/A</v>
      </c>
      <c r="AO228" s="8" t="s">
        <v>683</v>
      </c>
      <c r="AP228" s="8" t="s">
        <v>691</v>
      </c>
      <c r="AQ228" s="8" t="s">
        <v>685</v>
      </c>
      <c r="AR228" s="77" t="s">
        <v>130</v>
      </c>
      <c r="AS228" s="5"/>
      <c r="AT228" s="78">
        <f>+HLOOKUP($B228,CRCC_AggregateDataFile!$E$1:$DV$7,6,0)</f>
        <v>0</v>
      </c>
      <c r="AU228" s="81" t="e">
        <f>VLOOKUP($B228,QualitativeNotes!U:V,2,FALSE)</f>
        <v>#N/A</v>
      </c>
    </row>
    <row r="229" spans="1:47" ht="45" x14ac:dyDescent="0.25">
      <c r="A229" s="89" t="str">
        <f t="shared" si="3"/>
        <v xml:space="preserve"> </v>
      </c>
      <c r="B229" s="90" t="s">
        <v>408</v>
      </c>
      <c r="C229" s="91" t="s">
        <v>403</v>
      </c>
      <c r="D229" s="91" t="s">
        <v>409</v>
      </c>
      <c r="E229" s="91" t="s">
        <v>225</v>
      </c>
      <c r="F229" s="8" t="s">
        <v>683</v>
      </c>
      <c r="G229" s="8" t="s">
        <v>684</v>
      </c>
      <c r="H229" s="8" t="s">
        <v>685</v>
      </c>
      <c r="I229" s="77" t="s">
        <v>130</v>
      </c>
      <c r="J229" s="5"/>
      <c r="K229" s="78">
        <f>+HLOOKUP(B229,CRCC_AggregateDataFile!$E$1:$DV$7,7,0)</f>
        <v>0</v>
      </c>
      <c r="L229" s="81" t="str">
        <f>VLOOKUP(B229,QualitativeNotes!B:C,2,FALSE)</f>
        <v>N/A</v>
      </c>
      <c r="M229" s="8" t="s">
        <v>683</v>
      </c>
      <c r="N229" s="8" t="s">
        <v>687</v>
      </c>
      <c r="O229" s="8" t="s">
        <v>685</v>
      </c>
      <c r="P229" s="77" t="s">
        <v>130</v>
      </c>
      <c r="Q229" s="5"/>
      <c r="R229" s="78">
        <f>+HLOOKUP($B229,CRCC_AggregateDataFile!$E$1:$DV$7,2,0)</f>
        <v>1</v>
      </c>
      <c r="S229" s="81" t="str">
        <f>VLOOKUP($B229,QualitativeNotes!B:C,2,FALSE)</f>
        <v>N/A</v>
      </c>
      <c r="T229" s="8" t="s">
        <v>683</v>
      </c>
      <c r="U229" s="8" t="s">
        <v>688</v>
      </c>
      <c r="V229" s="8" t="s">
        <v>685</v>
      </c>
      <c r="W229" s="77" t="s">
        <v>130</v>
      </c>
      <c r="X229" s="5"/>
      <c r="Y229" s="78">
        <f>+HLOOKUP($B229,CRCC_AggregateDataFile!$E$1:$DV$7,3,0)</f>
        <v>1</v>
      </c>
      <c r="Z229" s="81" t="str">
        <f>VLOOKUP($B229,QualitativeNotes!B:C,2,FALSE)</f>
        <v>N/A</v>
      </c>
      <c r="AA229" s="8" t="s">
        <v>683</v>
      </c>
      <c r="AB229" s="8" t="s">
        <v>689</v>
      </c>
      <c r="AC229" s="8" t="s">
        <v>685</v>
      </c>
      <c r="AD229" s="77" t="s">
        <v>130</v>
      </c>
      <c r="AE229" s="5"/>
      <c r="AF229" s="78">
        <f>+HLOOKUP($B229,CRCC_AggregateDataFile!$E$1:$DV$7,4,0)</f>
        <v>0.684286275539574</v>
      </c>
      <c r="AG229" s="81" t="e">
        <f>VLOOKUP($B229,QualitativeNotes!H:I,2,FALSE)</f>
        <v>#N/A</v>
      </c>
      <c r="AH229" s="8" t="s">
        <v>683</v>
      </c>
      <c r="AI229" s="8" t="s">
        <v>690</v>
      </c>
      <c r="AJ229" s="8" t="s">
        <v>685</v>
      </c>
      <c r="AK229" s="77" t="s">
        <v>130</v>
      </c>
      <c r="AL229" s="5"/>
      <c r="AM229" s="78">
        <f>+HLOOKUP($B229,CRCC_AggregateDataFile!$E$1:$DV$7,5,0)</f>
        <v>1</v>
      </c>
      <c r="AN229" s="81" t="e">
        <f>VLOOKUP($B229,QualitativeNotes!N:O,2,FALSE)</f>
        <v>#N/A</v>
      </c>
      <c r="AO229" s="8" t="s">
        <v>683</v>
      </c>
      <c r="AP229" s="8" t="s">
        <v>691</v>
      </c>
      <c r="AQ229" s="8" t="s">
        <v>685</v>
      </c>
      <c r="AR229" s="77" t="s">
        <v>130</v>
      </c>
      <c r="AS229" s="5"/>
      <c r="AT229" s="78">
        <f>+HLOOKUP($B229,CRCC_AggregateDataFile!$E$1:$DV$7,6,0)</f>
        <v>1</v>
      </c>
      <c r="AU229" s="81" t="e">
        <f>VLOOKUP($B229,QualitativeNotes!U:V,2,FALSE)</f>
        <v>#N/A</v>
      </c>
    </row>
    <row r="230" spans="1:47" ht="45" x14ac:dyDescent="0.25">
      <c r="A230" s="89" t="str">
        <f t="shared" si="3"/>
        <v xml:space="preserve"> </v>
      </c>
      <c r="B230" s="90" t="s">
        <v>410</v>
      </c>
      <c r="C230" s="91" t="s">
        <v>403</v>
      </c>
      <c r="D230" s="91" t="s">
        <v>411</v>
      </c>
      <c r="E230" s="91" t="s">
        <v>225</v>
      </c>
      <c r="F230" s="8" t="s">
        <v>683</v>
      </c>
      <c r="G230" s="8" t="s">
        <v>684</v>
      </c>
      <c r="H230" s="8" t="s">
        <v>685</v>
      </c>
      <c r="I230" s="77" t="s">
        <v>130</v>
      </c>
      <c r="J230" s="5"/>
      <c r="K230" s="78">
        <f>+HLOOKUP(B230,CRCC_AggregateDataFile!$E$1:$DV$7,7,0)</f>
        <v>0</v>
      </c>
      <c r="L230" s="81" t="str">
        <f>VLOOKUP(B230,QualitativeNotes!B:C,2,FALSE)</f>
        <v>N/A</v>
      </c>
      <c r="M230" s="8" t="s">
        <v>683</v>
      </c>
      <c r="N230" s="8" t="s">
        <v>687</v>
      </c>
      <c r="O230" s="8" t="s">
        <v>685</v>
      </c>
      <c r="P230" s="77" t="s">
        <v>130</v>
      </c>
      <c r="Q230" s="5"/>
      <c r="R230" s="78">
        <f>+HLOOKUP($B230,CRCC_AggregateDataFile!$E$1:$DV$7,2,0)</f>
        <v>0</v>
      </c>
      <c r="S230" s="81" t="str">
        <f>VLOOKUP($B230,QualitativeNotes!B:C,2,FALSE)</f>
        <v>N/A</v>
      </c>
      <c r="T230" s="8" t="s">
        <v>683</v>
      </c>
      <c r="U230" s="8" t="s">
        <v>688</v>
      </c>
      <c r="V230" s="8" t="s">
        <v>685</v>
      </c>
      <c r="W230" s="77" t="s">
        <v>130</v>
      </c>
      <c r="X230" s="5"/>
      <c r="Y230" s="78">
        <f>+HLOOKUP($B230,CRCC_AggregateDataFile!$E$1:$DV$7,3,0)</f>
        <v>0</v>
      </c>
      <c r="Z230" s="81" t="str">
        <f>VLOOKUP($B230,QualitativeNotes!B:C,2,FALSE)</f>
        <v>N/A</v>
      </c>
      <c r="AA230" s="8" t="s">
        <v>683</v>
      </c>
      <c r="AB230" s="8" t="s">
        <v>689</v>
      </c>
      <c r="AC230" s="8" t="s">
        <v>685</v>
      </c>
      <c r="AD230" s="77" t="s">
        <v>130</v>
      </c>
      <c r="AE230" s="5"/>
      <c r="AF230" s="78">
        <f>+HLOOKUP($B230,CRCC_AggregateDataFile!$E$1:$DV$7,4,0)</f>
        <v>0</v>
      </c>
      <c r="AG230" s="81" t="e">
        <f>VLOOKUP($B230,QualitativeNotes!H:I,2,FALSE)</f>
        <v>#N/A</v>
      </c>
      <c r="AH230" s="8" t="s">
        <v>683</v>
      </c>
      <c r="AI230" s="8" t="s">
        <v>690</v>
      </c>
      <c r="AJ230" s="8" t="s">
        <v>685</v>
      </c>
      <c r="AK230" s="77" t="s">
        <v>130</v>
      </c>
      <c r="AL230" s="5"/>
      <c r="AM230" s="78">
        <f>+HLOOKUP($B230,CRCC_AggregateDataFile!$E$1:$DV$7,5,0)</f>
        <v>0</v>
      </c>
      <c r="AN230" s="81" t="e">
        <f>VLOOKUP($B230,QualitativeNotes!N:O,2,FALSE)</f>
        <v>#N/A</v>
      </c>
      <c r="AO230" s="8" t="s">
        <v>683</v>
      </c>
      <c r="AP230" s="8" t="s">
        <v>691</v>
      </c>
      <c r="AQ230" s="8" t="s">
        <v>685</v>
      </c>
      <c r="AR230" s="77" t="s">
        <v>130</v>
      </c>
      <c r="AS230" s="5"/>
      <c r="AT230" s="78">
        <f>+HLOOKUP($B230,CRCC_AggregateDataFile!$E$1:$DV$7,6,0)</f>
        <v>1</v>
      </c>
      <c r="AU230" s="81" t="e">
        <f>VLOOKUP($B230,QualitativeNotes!U:V,2,FALSE)</f>
        <v>#N/A</v>
      </c>
    </row>
    <row r="231" spans="1:47" x14ac:dyDescent="0.25">
      <c r="A231" s="89" t="str">
        <f t="shared" si="3"/>
        <v xml:space="preserve"> </v>
      </c>
      <c r="B231" s="90" t="s">
        <v>413</v>
      </c>
      <c r="C231" s="91" t="s">
        <v>412</v>
      </c>
      <c r="D231" s="91" t="s">
        <v>414</v>
      </c>
      <c r="E231" s="91" t="s">
        <v>131</v>
      </c>
      <c r="F231" s="8" t="s">
        <v>710</v>
      </c>
      <c r="G231" s="8" t="s">
        <v>684</v>
      </c>
      <c r="H231" s="8" t="s">
        <v>685</v>
      </c>
      <c r="I231" s="77" t="s">
        <v>130</v>
      </c>
      <c r="J231" s="5"/>
      <c r="K231" s="78">
        <f>+HLOOKUP(B231,CRCC_AggregateDataFile!$E$1:$DV$7,7,0)</f>
        <v>80754772</v>
      </c>
      <c r="L231" s="81" t="str">
        <f>VLOOKUP(B231,QualitativeNotes!B:C,2,FALSE)</f>
        <v>N/A</v>
      </c>
      <c r="M231" s="8" t="s">
        <v>710</v>
      </c>
      <c r="N231" s="8" t="s">
        <v>687</v>
      </c>
      <c r="O231" s="8" t="s">
        <v>685</v>
      </c>
      <c r="P231" s="77" t="s">
        <v>130</v>
      </c>
      <c r="Q231" s="5"/>
      <c r="R231" s="78">
        <f>+HLOOKUP($B231,CRCC_AggregateDataFile!$E$1:$DV$7,2,0)</f>
        <v>0</v>
      </c>
      <c r="S231" s="81" t="str">
        <f>VLOOKUP($B231,QualitativeNotes!B:C,2,FALSE)</f>
        <v>N/A</v>
      </c>
      <c r="T231" s="8" t="s">
        <v>710</v>
      </c>
      <c r="U231" s="8" t="s">
        <v>688</v>
      </c>
      <c r="V231" s="8" t="s">
        <v>685</v>
      </c>
      <c r="W231" s="77" t="s">
        <v>130</v>
      </c>
      <c r="X231" s="5"/>
      <c r="Y231" s="78">
        <f>+HLOOKUP($B231,CRCC_AggregateDataFile!$E$1:$DV$7,3,0)</f>
        <v>0</v>
      </c>
      <c r="Z231" s="81" t="str">
        <f>VLOOKUP($B231,QualitativeNotes!B:C,2,FALSE)</f>
        <v>N/A</v>
      </c>
      <c r="AA231" s="8" t="s">
        <v>710</v>
      </c>
      <c r="AB231" s="8" t="s">
        <v>689</v>
      </c>
      <c r="AC231" s="8" t="s">
        <v>685</v>
      </c>
      <c r="AD231" s="77" t="s">
        <v>130</v>
      </c>
      <c r="AE231" s="5"/>
      <c r="AF231" s="78">
        <f>+HLOOKUP($B231,CRCC_AggregateDataFile!$E$1:$DV$7,4,0)</f>
        <v>0</v>
      </c>
      <c r="AG231" s="81" t="e">
        <f>VLOOKUP($B231,QualitativeNotes!H:I,2,FALSE)</f>
        <v>#N/A</v>
      </c>
      <c r="AH231" s="8" t="s">
        <v>710</v>
      </c>
      <c r="AI231" s="8" t="s">
        <v>690</v>
      </c>
      <c r="AJ231" s="8" t="s">
        <v>685</v>
      </c>
      <c r="AK231" s="77" t="s">
        <v>130</v>
      </c>
      <c r="AL231" s="5"/>
      <c r="AM231" s="78">
        <f>+HLOOKUP($B231,CRCC_AggregateDataFile!$E$1:$DV$7,5,0)</f>
        <v>0</v>
      </c>
      <c r="AN231" s="81" t="e">
        <f>VLOOKUP($B231,QualitativeNotes!N:O,2,FALSE)</f>
        <v>#N/A</v>
      </c>
      <c r="AO231" s="8" t="s">
        <v>710</v>
      </c>
      <c r="AP231" s="8" t="s">
        <v>691</v>
      </c>
      <c r="AQ231" s="8" t="s">
        <v>685</v>
      </c>
      <c r="AR231" s="77" t="s">
        <v>130</v>
      </c>
      <c r="AS231" s="5"/>
      <c r="AT231" s="78">
        <f>+HLOOKUP($B231,CRCC_AggregateDataFile!$E$1:$DV$7,6,0)</f>
        <v>0</v>
      </c>
      <c r="AU231" s="81" t="e">
        <f>VLOOKUP($B231,QualitativeNotes!U:V,2,FALSE)</f>
        <v>#N/A</v>
      </c>
    </row>
    <row r="232" spans="1:47" x14ac:dyDescent="0.25">
      <c r="A232" s="89" t="str">
        <f t="shared" si="3"/>
        <v xml:space="preserve"> </v>
      </c>
      <c r="B232" s="90" t="s">
        <v>416</v>
      </c>
      <c r="C232" s="91" t="s">
        <v>412</v>
      </c>
      <c r="D232" s="91" t="s">
        <v>417</v>
      </c>
      <c r="E232" s="91" t="s">
        <v>131</v>
      </c>
      <c r="F232" s="8" t="s">
        <v>710</v>
      </c>
      <c r="G232" s="8" t="s">
        <v>684</v>
      </c>
      <c r="H232" s="8" t="s">
        <v>685</v>
      </c>
      <c r="I232" s="77" t="s">
        <v>130</v>
      </c>
      <c r="J232" s="5"/>
      <c r="K232" s="78">
        <f>+HLOOKUP(B232,CRCC_AggregateDataFile!$E$1:$DV$7,7,0)</f>
        <v>18101226</v>
      </c>
      <c r="L232" s="81" t="str">
        <f>VLOOKUP(B232,QualitativeNotes!B:C,2,FALSE)</f>
        <v>N/A</v>
      </c>
      <c r="M232" s="8" t="s">
        <v>710</v>
      </c>
      <c r="N232" s="8" t="s">
        <v>687</v>
      </c>
      <c r="O232" s="8" t="s">
        <v>685</v>
      </c>
      <c r="P232" s="77" t="s">
        <v>130</v>
      </c>
      <c r="Q232" s="5"/>
      <c r="R232" s="78">
        <f>+HLOOKUP($B232,CRCC_AggregateDataFile!$E$1:$DV$7,2,0)</f>
        <v>0</v>
      </c>
      <c r="S232" s="81" t="str">
        <f>VLOOKUP($B232,QualitativeNotes!B:C,2,FALSE)</f>
        <v>N/A</v>
      </c>
      <c r="T232" s="8" t="s">
        <v>710</v>
      </c>
      <c r="U232" s="8" t="s">
        <v>688</v>
      </c>
      <c r="V232" s="8" t="s">
        <v>685</v>
      </c>
      <c r="W232" s="77" t="s">
        <v>130</v>
      </c>
      <c r="X232" s="5"/>
      <c r="Y232" s="78">
        <f>+HLOOKUP($B232,CRCC_AggregateDataFile!$E$1:$DV$7,3,0)</f>
        <v>0</v>
      </c>
      <c r="Z232" s="81" t="str">
        <f>VLOOKUP($B232,QualitativeNotes!B:C,2,FALSE)</f>
        <v>N/A</v>
      </c>
      <c r="AA232" s="8" t="s">
        <v>710</v>
      </c>
      <c r="AB232" s="8" t="s">
        <v>689</v>
      </c>
      <c r="AC232" s="8" t="s">
        <v>685</v>
      </c>
      <c r="AD232" s="77" t="s">
        <v>130</v>
      </c>
      <c r="AE232" s="5"/>
      <c r="AF232" s="78">
        <f>+HLOOKUP($B232,CRCC_AggregateDataFile!$E$1:$DV$7,4,0)</f>
        <v>0</v>
      </c>
      <c r="AG232" s="81" t="e">
        <f>VLOOKUP($B232,QualitativeNotes!H:I,2,FALSE)</f>
        <v>#N/A</v>
      </c>
      <c r="AH232" s="8" t="s">
        <v>710</v>
      </c>
      <c r="AI232" s="8" t="s">
        <v>690</v>
      </c>
      <c r="AJ232" s="8" t="s">
        <v>685</v>
      </c>
      <c r="AK232" s="77" t="s">
        <v>130</v>
      </c>
      <c r="AL232" s="5"/>
      <c r="AM232" s="78">
        <f>+HLOOKUP($B232,CRCC_AggregateDataFile!$E$1:$DV$7,5,0)</f>
        <v>0</v>
      </c>
      <c r="AN232" s="81" t="e">
        <f>VLOOKUP($B232,QualitativeNotes!N:O,2,FALSE)</f>
        <v>#N/A</v>
      </c>
      <c r="AO232" s="8" t="s">
        <v>710</v>
      </c>
      <c r="AP232" s="8" t="s">
        <v>691</v>
      </c>
      <c r="AQ232" s="8" t="s">
        <v>685</v>
      </c>
      <c r="AR232" s="77" t="s">
        <v>130</v>
      </c>
      <c r="AS232" s="5"/>
      <c r="AT232" s="78">
        <f>+HLOOKUP($B232,CRCC_AggregateDataFile!$E$1:$DV$7,6,0)</f>
        <v>0</v>
      </c>
      <c r="AU232" s="81" t="e">
        <f>VLOOKUP($B232,QualitativeNotes!U:V,2,FALSE)</f>
        <v>#N/A</v>
      </c>
    </row>
    <row r="233" spans="1:47" x14ac:dyDescent="0.25">
      <c r="A233" s="89" t="str">
        <f t="shared" si="3"/>
        <v xml:space="preserve"> </v>
      </c>
      <c r="B233" s="90" t="s">
        <v>419</v>
      </c>
      <c r="C233" s="91" t="s">
        <v>418</v>
      </c>
      <c r="D233" s="91" t="s">
        <v>420</v>
      </c>
      <c r="E233" s="91" t="s">
        <v>131</v>
      </c>
      <c r="F233" s="8" t="s">
        <v>710</v>
      </c>
      <c r="G233" s="8" t="s">
        <v>684</v>
      </c>
      <c r="H233" s="8" t="s">
        <v>685</v>
      </c>
      <c r="I233" s="77" t="s">
        <v>130</v>
      </c>
      <c r="J233" s="5"/>
      <c r="K233" s="78">
        <f>+HLOOKUP(B233,CRCC_AggregateDataFile!$E$1:$DV$7,7,0)</f>
        <v>37362674</v>
      </c>
      <c r="L233" s="81" t="str">
        <f>VLOOKUP(B233,QualitativeNotes!B:C,2,FALSE)</f>
        <v>N/A</v>
      </c>
      <c r="M233" s="8" t="s">
        <v>710</v>
      </c>
      <c r="N233" s="8" t="s">
        <v>687</v>
      </c>
      <c r="O233" s="8" t="s">
        <v>685</v>
      </c>
      <c r="P233" s="77" t="s">
        <v>130</v>
      </c>
      <c r="Q233" s="5"/>
      <c r="R233" s="78">
        <f>+HLOOKUP($B233,CRCC_AggregateDataFile!$E$1:$DV$7,2,0)</f>
        <v>0</v>
      </c>
      <c r="S233" s="81" t="str">
        <f>VLOOKUP($B233,QualitativeNotes!B:C,2,FALSE)</f>
        <v>N/A</v>
      </c>
      <c r="T233" s="8" t="s">
        <v>710</v>
      </c>
      <c r="U233" s="8" t="s">
        <v>688</v>
      </c>
      <c r="V233" s="8" t="s">
        <v>685</v>
      </c>
      <c r="W233" s="77" t="s">
        <v>130</v>
      </c>
      <c r="X233" s="5"/>
      <c r="Y233" s="78">
        <f>+HLOOKUP($B233,CRCC_AggregateDataFile!$E$1:$DV$7,3,0)</f>
        <v>0</v>
      </c>
      <c r="Z233" s="81" t="str">
        <f>VLOOKUP($B233,QualitativeNotes!B:C,2,FALSE)</f>
        <v>N/A</v>
      </c>
      <c r="AA233" s="8" t="s">
        <v>710</v>
      </c>
      <c r="AB233" s="8" t="s">
        <v>689</v>
      </c>
      <c r="AC233" s="8" t="s">
        <v>685</v>
      </c>
      <c r="AD233" s="77" t="s">
        <v>130</v>
      </c>
      <c r="AE233" s="5"/>
      <c r="AF233" s="78">
        <f>+HLOOKUP($B233,CRCC_AggregateDataFile!$E$1:$DV$7,4,0)</f>
        <v>0</v>
      </c>
      <c r="AG233" s="81" t="e">
        <f>VLOOKUP($B233,QualitativeNotes!H:I,2,FALSE)</f>
        <v>#N/A</v>
      </c>
      <c r="AH233" s="8" t="s">
        <v>710</v>
      </c>
      <c r="AI233" s="8" t="s">
        <v>690</v>
      </c>
      <c r="AJ233" s="8" t="s">
        <v>685</v>
      </c>
      <c r="AK233" s="77" t="s">
        <v>130</v>
      </c>
      <c r="AL233" s="5"/>
      <c r="AM233" s="78">
        <f>+HLOOKUP($B233,CRCC_AggregateDataFile!$E$1:$DV$7,5,0)</f>
        <v>0</v>
      </c>
      <c r="AN233" s="81" t="e">
        <f>VLOOKUP($B233,QualitativeNotes!N:O,2,FALSE)</f>
        <v>#N/A</v>
      </c>
      <c r="AO233" s="8" t="s">
        <v>710</v>
      </c>
      <c r="AP233" s="8" t="s">
        <v>691</v>
      </c>
      <c r="AQ233" s="8" t="s">
        <v>685</v>
      </c>
      <c r="AR233" s="77" t="s">
        <v>130</v>
      </c>
      <c r="AS233" s="5"/>
      <c r="AT233" s="78">
        <f>+HLOOKUP($B233,CRCC_AggregateDataFile!$E$1:$DV$7,6,0)</f>
        <v>0</v>
      </c>
      <c r="AU233" s="81" t="e">
        <f>VLOOKUP($B233,QualitativeNotes!U:V,2,FALSE)</f>
        <v>#N/A</v>
      </c>
    </row>
    <row r="234" spans="1:47" x14ac:dyDescent="0.25">
      <c r="A234" s="89" t="str">
        <f t="shared" si="3"/>
        <v xml:space="preserve"> </v>
      </c>
      <c r="B234" s="90" t="s">
        <v>421</v>
      </c>
      <c r="C234" s="91" t="s">
        <v>418</v>
      </c>
      <c r="D234" s="91" t="s">
        <v>422</v>
      </c>
      <c r="E234" s="91" t="s">
        <v>131</v>
      </c>
      <c r="F234" s="8" t="s">
        <v>710</v>
      </c>
      <c r="G234" s="8" t="s">
        <v>684</v>
      </c>
      <c r="H234" s="8" t="s">
        <v>685</v>
      </c>
      <c r="I234" s="77" t="s">
        <v>130</v>
      </c>
      <c r="J234" s="5"/>
      <c r="K234" s="78">
        <f>+HLOOKUP(B234,CRCC_AggregateDataFile!$E$1:$DV$7,7,0)</f>
        <v>20387709</v>
      </c>
      <c r="L234" s="81" t="str">
        <f>VLOOKUP(B234,QualitativeNotes!B:C,2,FALSE)</f>
        <v>N/A</v>
      </c>
      <c r="M234" s="8" t="s">
        <v>710</v>
      </c>
      <c r="N234" s="8" t="s">
        <v>687</v>
      </c>
      <c r="O234" s="8" t="s">
        <v>685</v>
      </c>
      <c r="P234" s="77" t="s">
        <v>130</v>
      </c>
      <c r="Q234" s="5"/>
      <c r="R234" s="78">
        <f>+HLOOKUP($B234,CRCC_AggregateDataFile!$E$1:$DV$7,2,0)</f>
        <v>0</v>
      </c>
      <c r="S234" s="81" t="str">
        <f>VLOOKUP($B234,QualitativeNotes!B:C,2,FALSE)</f>
        <v>N/A</v>
      </c>
      <c r="T234" s="8" t="s">
        <v>710</v>
      </c>
      <c r="U234" s="8" t="s">
        <v>688</v>
      </c>
      <c r="V234" s="8" t="s">
        <v>685</v>
      </c>
      <c r="W234" s="77" t="s">
        <v>130</v>
      </c>
      <c r="X234" s="5"/>
      <c r="Y234" s="78">
        <f>+HLOOKUP($B234,CRCC_AggregateDataFile!$E$1:$DV$7,3,0)</f>
        <v>0</v>
      </c>
      <c r="Z234" s="81" t="str">
        <f>VLOOKUP($B234,QualitativeNotes!B:C,2,FALSE)</f>
        <v>N/A</v>
      </c>
      <c r="AA234" s="8" t="s">
        <v>710</v>
      </c>
      <c r="AB234" s="8" t="s">
        <v>689</v>
      </c>
      <c r="AC234" s="8" t="s">
        <v>685</v>
      </c>
      <c r="AD234" s="77" t="s">
        <v>130</v>
      </c>
      <c r="AE234" s="5"/>
      <c r="AF234" s="78">
        <f>+HLOOKUP($B234,CRCC_AggregateDataFile!$E$1:$DV$7,4,0)</f>
        <v>0</v>
      </c>
      <c r="AG234" s="81" t="e">
        <f>VLOOKUP($B234,QualitativeNotes!H:I,2,FALSE)</f>
        <v>#N/A</v>
      </c>
      <c r="AH234" s="8" t="s">
        <v>710</v>
      </c>
      <c r="AI234" s="8" t="s">
        <v>690</v>
      </c>
      <c r="AJ234" s="8" t="s">
        <v>685</v>
      </c>
      <c r="AK234" s="77" t="s">
        <v>130</v>
      </c>
      <c r="AL234" s="5"/>
      <c r="AM234" s="78">
        <f>+HLOOKUP($B234,CRCC_AggregateDataFile!$E$1:$DV$7,5,0)</f>
        <v>0</v>
      </c>
      <c r="AN234" s="81" t="e">
        <f>VLOOKUP($B234,QualitativeNotes!N:O,2,FALSE)</f>
        <v>#N/A</v>
      </c>
      <c r="AO234" s="8" t="s">
        <v>710</v>
      </c>
      <c r="AP234" s="8" t="s">
        <v>691</v>
      </c>
      <c r="AQ234" s="8" t="s">
        <v>685</v>
      </c>
      <c r="AR234" s="77" t="s">
        <v>130</v>
      </c>
      <c r="AS234" s="5"/>
      <c r="AT234" s="78">
        <f>+HLOOKUP($B234,CRCC_AggregateDataFile!$E$1:$DV$7,6,0)</f>
        <v>0</v>
      </c>
      <c r="AU234" s="81" t="e">
        <f>VLOOKUP($B234,QualitativeNotes!U:V,2,FALSE)</f>
        <v>#N/A</v>
      </c>
    </row>
    <row r="235" spans="1:47" x14ac:dyDescent="0.25">
      <c r="A235" s="89" t="str">
        <f t="shared" si="3"/>
        <v xml:space="preserve"> </v>
      </c>
      <c r="B235" s="90" t="s">
        <v>423</v>
      </c>
      <c r="C235" s="91" t="s">
        <v>418</v>
      </c>
      <c r="D235" s="91" t="s">
        <v>424</v>
      </c>
      <c r="E235" s="91" t="s">
        <v>131</v>
      </c>
      <c r="F235" s="8" t="s">
        <v>710</v>
      </c>
      <c r="G235" s="8" t="s">
        <v>684</v>
      </c>
      <c r="H235" s="8" t="s">
        <v>685</v>
      </c>
      <c r="I235" s="77" t="s">
        <v>130</v>
      </c>
      <c r="J235" s="5"/>
      <c r="K235" s="78">
        <f>+HLOOKUP(B235,CRCC_AggregateDataFile!$E$1:$DV$7,7,0)</f>
        <v>16292859</v>
      </c>
      <c r="L235" s="81" t="str">
        <f>VLOOKUP(B235,QualitativeNotes!B:C,2,FALSE)</f>
        <v>N/A</v>
      </c>
      <c r="M235" s="8" t="s">
        <v>710</v>
      </c>
      <c r="N235" s="8" t="s">
        <v>687</v>
      </c>
      <c r="O235" s="8" t="s">
        <v>685</v>
      </c>
      <c r="P235" s="77" t="s">
        <v>130</v>
      </c>
      <c r="Q235" s="5"/>
      <c r="R235" s="78">
        <f>+HLOOKUP($B235,CRCC_AggregateDataFile!$E$1:$DV$7,2,0)</f>
        <v>0</v>
      </c>
      <c r="S235" s="81" t="str">
        <f>VLOOKUP($B235,QualitativeNotes!B:C,2,FALSE)</f>
        <v>N/A</v>
      </c>
      <c r="T235" s="8" t="s">
        <v>710</v>
      </c>
      <c r="U235" s="8" t="s">
        <v>688</v>
      </c>
      <c r="V235" s="8" t="s">
        <v>685</v>
      </c>
      <c r="W235" s="77" t="s">
        <v>130</v>
      </c>
      <c r="X235" s="5"/>
      <c r="Y235" s="78">
        <f>+HLOOKUP($B235,CRCC_AggregateDataFile!$E$1:$DV$7,3,0)</f>
        <v>0</v>
      </c>
      <c r="Z235" s="81" t="str">
        <f>VLOOKUP($B235,QualitativeNotes!B:C,2,FALSE)</f>
        <v>N/A</v>
      </c>
      <c r="AA235" s="8" t="s">
        <v>710</v>
      </c>
      <c r="AB235" s="8" t="s">
        <v>689</v>
      </c>
      <c r="AC235" s="8" t="s">
        <v>685</v>
      </c>
      <c r="AD235" s="77" t="s">
        <v>130</v>
      </c>
      <c r="AE235" s="5"/>
      <c r="AF235" s="78">
        <f>+HLOOKUP($B235,CRCC_AggregateDataFile!$E$1:$DV$7,4,0)</f>
        <v>0</v>
      </c>
      <c r="AG235" s="81" t="e">
        <f>VLOOKUP($B235,QualitativeNotes!H:I,2,FALSE)</f>
        <v>#N/A</v>
      </c>
      <c r="AH235" s="8" t="s">
        <v>710</v>
      </c>
      <c r="AI235" s="8" t="s">
        <v>690</v>
      </c>
      <c r="AJ235" s="8" t="s">
        <v>685</v>
      </c>
      <c r="AK235" s="77" t="s">
        <v>130</v>
      </c>
      <c r="AL235" s="5"/>
      <c r="AM235" s="78">
        <f>+HLOOKUP($B235,CRCC_AggregateDataFile!$E$1:$DV$7,5,0)</f>
        <v>0</v>
      </c>
      <c r="AN235" s="81" t="e">
        <f>VLOOKUP($B235,QualitativeNotes!N:O,2,FALSE)</f>
        <v>#N/A</v>
      </c>
      <c r="AO235" s="8" t="s">
        <v>710</v>
      </c>
      <c r="AP235" s="8" t="s">
        <v>691</v>
      </c>
      <c r="AQ235" s="8" t="s">
        <v>685</v>
      </c>
      <c r="AR235" s="77" t="s">
        <v>130</v>
      </c>
      <c r="AS235" s="5"/>
      <c r="AT235" s="78">
        <f>+HLOOKUP($B235,CRCC_AggregateDataFile!$E$1:$DV$7,6,0)</f>
        <v>0</v>
      </c>
      <c r="AU235" s="81" t="e">
        <f>VLOOKUP($B235,QualitativeNotes!U:V,2,FALSE)</f>
        <v>#N/A</v>
      </c>
    </row>
    <row r="236" spans="1:47" x14ac:dyDescent="0.25">
      <c r="A236" s="89" t="str">
        <f t="shared" si="3"/>
        <v xml:space="preserve"> </v>
      </c>
      <c r="B236" s="90" t="s">
        <v>425</v>
      </c>
      <c r="C236" s="91" t="s">
        <v>418</v>
      </c>
      <c r="D236" s="91" t="s">
        <v>426</v>
      </c>
      <c r="E236" s="91" t="s">
        <v>131</v>
      </c>
      <c r="F236" s="8" t="s">
        <v>710</v>
      </c>
      <c r="G236" s="8" t="s">
        <v>684</v>
      </c>
      <c r="H236" s="8" t="s">
        <v>685</v>
      </c>
      <c r="I236" s="77" t="s">
        <v>130</v>
      </c>
      <c r="J236" s="5"/>
      <c r="K236" s="78">
        <f>+HLOOKUP(B236,CRCC_AggregateDataFile!$E$1:$DV$7,7,0)</f>
        <v>181753074958</v>
      </c>
      <c r="L236" s="81" t="str">
        <f>VLOOKUP(B236,QualitativeNotes!B:C,2,FALSE)</f>
        <v>N/A</v>
      </c>
      <c r="M236" s="8" t="s">
        <v>710</v>
      </c>
      <c r="N236" s="8" t="s">
        <v>687</v>
      </c>
      <c r="O236" s="8" t="s">
        <v>685</v>
      </c>
      <c r="P236" s="77" t="s">
        <v>130</v>
      </c>
      <c r="Q236" s="5"/>
      <c r="R236" s="78">
        <f>+HLOOKUP($B236,CRCC_AggregateDataFile!$E$1:$DV$7,2,0)</f>
        <v>0</v>
      </c>
      <c r="S236" s="81" t="str">
        <f>VLOOKUP($B236,QualitativeNotes!B:C,2,FALSE)</f>
        <v>N/A</v>
      </c>
      <c r="T236" s="8" t="s">
        <v>710</v>
      </c>
      <c r="U236" s="8" t="s">
        <v>688</v>
      </c>
      <c r="V236" s="8" t="s">
        <v>685</v>
      </c>
      <c r="W236" s="77" t="s">
        <v>130</v>
      </c>
      <c r="X236" s="5"/>
      <c r="Y236" s="78">
        <f>+HLOOKUP($B236,CRCC_AggregateDataFile!$E$1:$DV$7,3,0)</f>
        <v>0</v>
      </c>
      <c r="Z236" s="81" t="str">
        <f>VLOOKUP($B236,QualitativeNotes!B:C,2,FALSE)</f>
        <v>N/A</v>
      </c>
      <c r="AA236" s="8" t="s">
        <v>710</v>
      </c>
      <c r="AB236" s="8" t="s">
        <v>689</v>
      </c>
      <c r="AC236" s="8" t="s">
        <v>685</v>
      </c>
      <c r="AD236" s="77" t="s">
        <v>130</v>
      </c>
      <c r="AE236" s="5"/>
      <c r="AF236" s="78">
        <f>+HLOOKUP($B236,CRCC_AggregateDataFile!$E$1:$DV$7,4,0)</f>
        <v>0</v>
      </c>
      <c r="AG236" s="81" t="e">
        <f>VLOOKUP($B236,QualitativeNotes!H:I,2,FALSE)</f>
        <v>#N/A</v>
      </c>
      <c r="AH236" s="8" t="s">
        <v>710</v>
      </c>
      <c r="AI236" s="8" t="s">
        <v>690</v>
      </c>
      <c r="AJ236" s="8" t="s">
        <v>685</v>
      </c>
      <c r="AK236" s="77" t="s">
        <v>130</v>
      </c>
      <c r="AL236" s="5"/>
      <c r="AM236" s="78">
        <f>+HLOOKUP($B236,CRCC_AggregateDataFile!$E$1:$DV$7,5,0)</f>
        <v>0</v>
      </c>
      <c r="AN236" s="81" t="e">
        <f>VLOOKUP($B236,QualitativeNotes!N:O,2,FALSE)</f>
        <v>#N/A</v>
      </c>
      <c r="AO236" s="8" t="s">
        <v>710</v>
      </c>
      <c r="AP236" s="8" t="s">
        <v>691</v>
      </c>
      <c r="AQ236" s="8" t="s">
        <v>685</v>
      </c>
      <c r="AR236" s="77" t="s">
        <v>130</v>
      </c>
      <c r="AS236" s="5"/>
      <c r="AT236" s="78">
        <f>+HLOOKUP($B236,CRCC_AggregateDataFile!$E$1:$DV$7,6,0)</f>
        <v>0</v>
      </c>
      <c r="AU236" s="81" t="e">
        <f>VLOOKUP($B236,QualitativeNotes!U:V,2,FALSE)</f>
        <v>#N/A</v>
      </c>
    </row>
    <row r="237" spans="1:47" x14ac:dyDescent="0.25">
      <c r="A237" s="89" t="str">
        <f t="shared" si="3"/>
        <v xml:space="preserve"> </v>
      </c>
      <c r="B237" s="90" t="s">
        <v>427</v>
      </c>
      <c r="C237" s="91" t="s">
        <v>418</v>
      </c>
      <c r="D237" s="91" t="s">
        <v>428</v>
      </c>
      <c r="E237" s="91" t="s">
        <v>131</v>
      </c>
      <c r="F237" s="8" t="s">
        <v>710</v>
      </c>
      <c r="G237" s="8" t="s">
        <v>684</v>
      </c>
      <c r="H237" s="8" t="s">
        <v>685</v>
      </c>
      <c r="I237" s="77" t="s">
        <v>130</v>
      </c>
      <c r="J237" s="5"/>
      <c r="K237" s="78">
        <f>+HLOOKUP(B237,CRCC_AggregateDataFile!$E$1:$DV$7,7,0)</f>
        <v>181635817224</v>
      </c>
      <c r="L237" s="81" t="str">
        <f>VLOOKUP(B237,QualitativeNotes!B:C,2,FALSE)</f>
        <v>N/A</v>
      </c>
      <c r="M237" s="8" t="s">
        <v>710</v>
      </c>
      <c r="N237" s="8" t="s">
        <v>687</v>
      </c>
      <c r="O237" s="8" t="s">
        <v>685</v>
      </c>
      <c r="P237" s="77" t="s">
        <v>130</v>
      </c>
      <c r="Q237" s="5"/>
      <c r="R237" s="78">
        <f>+HLOOKUP($B237,CRCC_AggregateDataFile!$E$1:$DV$7,2,0)</f>
        <v>0</v>
      </c>
      <c r="S237" s="81" t="str">
        <f>VLOOKUP($B237,QualitativeNotes!B:C,2,FALSE)</f>
        <v>N/A</v>
      </c>
      <c r="T237" s="8" t="s">
        <v>710</v>
      </c>
      <c r="U237" s="8" t="s">
        <v>688</v>
      </c>
      <c r="V237" s="8" t="s">
        <v>685</v>
      </c>
      <c r="W237" s="77" t="s">
        <v>130</v>
      </c>
      <c r="X237" s="5"/>
      <c r="Y237" s="78">
        <f>+HLOOKUP($B237,CRCC_AggregateDataFile!$E$1:$DV$7,3,0)</f>
        <v>0</v>
      </c>
      <c r="Z237" s="81" t="str">
        <f>VLOOKUP($B237,QualitativeNotes!B:C,2,FALSE)</f>
        <v>N/A</v>
      </c>
      <c r="AA237" s="8" t="s">
        <v>710</v>
      </c>
      <c r="AB237" s="8" t="s">
        <v>689</v>
      </c>
      <c r="AC237" s="8" t="s">
        <v>685</v>
      </c>
      <c r="AD237" s="77" t="s">
        <v>130</v>
      </c>
      <c r="AE237" s="5"/>
      <c r="AF237" s="78">
        <f>+HLOOKUP($B237,CRCC_AggregateDataFile!$E$1:$DV$7,4,0)</f>
        <v>0</v>
      </c>
      <c r="AG237" s="81" t="e">
        <f>VLOOKUP($B237,QualitativeNotes!H:I,2,FALSE)</f>
        <v>#N/A</v>
      </c>
      <c r="AH237" s="8" t="s">
        <v>710</v>
      </c>
      <c r="AI237" s="8" t="s">
        <v>690</v>
      </c>
      <c r="AJ237" s="8" t="s">
        <v>685</v>
      </c>
      <c r="AK237" s="77" t="s">
        <v>130</v>
      </c>
      <c r="AL237" s="5"/>
      <c r="AM237" s="78">
        <f>+HLOOKUP($B237,CRCC_AggregateDataFile!$E$1:$DV$7,5,0)</f>
        <v>0</v>
      </c>
      <c r="AN237" s="81" t="e">
        <f>VLOOKUP($B237,QualitativeNotes!N:O,2,FALSE)</f>
        <v>#N/A</v>
      </c>
      <c r="AO237" s="8" t="s">
        <v>710</v>
      </c>
      <c r="AP237" s="8" t="s">
        <v>691</v>
      </c>
      <c r="AQ237" s="8" t="s">
        <v>685</v>
      </c>
      <c r="AR237" s="77" t="s">
        <v>130</v>
      </c>
      <c r="AS237" s="5"/>
      <c r="AT237" s="78">
        <f>+HLOOKUP($B237,CRCC_AggregateDataFile!$E$1:$DV$7,6,0)</f>
        <v>0</v>
      </c>
      <c r="AU237" s="81" t="e">
        <f>VLOOKUP($B237,QualitativeNotes!U:V,2,FALSE)</f>
        <v>#N/A</v>
      </c>
    </row>
    <row r="238" spans="1:47" ht="45" x14ac:dyDescent="0.25">
      <c r="A238" s="89" t="str">
        <f t="shared" si="3"/>
        <v xml:space="preserve"> </v>
      </c>
      <c r="B238" s="90" t="s">
        <v>429</v>
      </c>
      <c r="C238" s="91" t="s">
        <v>418</v>
      </c>
      <c r="D238" s="91" t="s">
        <v>430</v>
      </c>
      <c r="E238" s="91" t="s">
        <v>71</v>
      </c>
      <c r="F238" s="8" t="s">
        <v>710</v>
      </c>
      <c r="G238" s="8" t="s">
        <v>684</v>
      </c>
      <c r="H238" s="8" t="s">
        <v>685</v>
      </c>
      <c r="I238" s="77" t="s">
        <v>130</v>
      </c>
      <c r="J238" s="5"/>
      <c r="K238" s="78" t="str">
        <f>+HLOOKUP(B238,CRCC_AggregateDataFile!$E$1:$DV$7,7,0)</f>
        <v>Cash collateral is held on balance sheet. 
Securities collateral is held off balance sheet</v>
      </c>
      <c r="L238" s="81" t="str">
        <f>VLOOKUP(B238,QualitativeNotes!B:C,2,FALSE)</f>
        <v>N/A</v>
      </c>
      <c r="M238" s="8" t="s">
        <v>710</v>
      </c>
      <c r="N238" s="8" t="s">
        <v>687</v>
      </c>
      <c r="O238" s="8" t="s">
        <v>685</v>
      </c>
      <c r="P238" s="77" t="s">
        <v>130</v>
      </c>
      <c r="Q238" s="5"/>
      <c r="R238" s="78">
        <f>+HLOOKUP($B238,CRCC_AggregateDataFile!$E$1:$DV$7,2,0)</f>
        <v>0</v>
      </c>
      <c r="S238" s="81" t="str">
        <f>VLOOKUP($B238,QualitativeNotes!B:C,2,FALSE)</f>
        <v>N/A</v>
      </c>
      <c r="T238" s="8" t="s">
        <v>710</v>
      </c>
      <c r="U238" s="8" t="s">
        <v>688</v>
      </c>
      <c r="V238" s="8" t="s">
        <v>685</v>
      </c>
      <c r="W238" s="77" t="s">
        <v>130</v>
      </c>
      <c r="X238" s="5"/>
      <c r="Y238" s="78">
        <f>+HLOOKUP($B238,CRCC_AggregateDataFile!$E$1:$DV$7,3,0)</f>
        <v>0</v>
      </c>
      <c r="Z238" s="81" t="str">
        <f>VLOOKUP($B238,QualitativeNotes!B:C,2,FALSE)</f>
        <v>N/A</v>
      </c>
      <c r="AA238" s="8" t="s">
        <v>710</v>
      </c>
      <c r="AB238" s="8" t="s">
        <v>689</v>
      </c>
      <c r="AC238" s="8" t="s">
        <v>685</v>
      </c>
      <c r="AD238" s="77" t="s">
        <v>130</v>
      </c>
      <c r="AE238" s="5"/>
      <c r="AF238" s="78">
        <f>+HLOOKUP($B238,CRCC_AggregateDataFile!$E$1:$DV$7,4,0)</f>
        <v>0</v>
      </c>
      <c r="AG238" s="81" t="e">
        <f>VLOOKUP($B238,QualitativeNotes!H:I,2,FALSE)</f>
        <v>#N/A</v>
      </c>
      <c r="AH238" s="8" t="s">
        <v>710</v>
      </c>
      <c r="AI238" s="8" t="s">
        <v>690</v>
      </c>
      <c r="AJ238" s="8" t="s">
        <v>685</v>
      </c>
      <c r="AK238" s="77" t="s">
        <v>130</v>
      </c>
      <c r="AL238" s="5"/>
      <c r="AM238" s="78">
        <f>+HLOOKUP($B238,CRCC_AggregateDataFile!$E$1:$DV$7,5,0)</f>
        <v>0</v>
      </c>
      <c r="AN238" s="81" t="e">
        <f>VLOOKUP($B238,QualitativeNotes!N:O,2,FALSE)</f>
        <v>#N/A</v>
      </c>
      <c r="AO238" s="8" t="s">
        <v>710</v>
      </c>
      <c r="AP238" s="8" t="s">
        <v>691</v>
      </c>
      <c r="AQ238" s="8" t="s">
        <v>685</v>
      </c>
      <c r="AR238" s="77" t="s">
        <v>130</v>
      </c>
      <c r="AS238" s="5"/>
      <c r="AT238" s="78">
        <f>+HLOOKUP($B238,CRCC_AggregateDataFile!$E$1:$DV$7,6,0)</f>
        <v>0</v>
      </c>
      <c r="AU238" s="81" t="e">
        <f>VLOOKUP($B238,QualitativeNotes!U:V,2,FALSE)</f>
        <v>#N/A</v>
      </c>
    </row>
    <row r="239" spans="1:47" x14ac:dyDescent="0.25">
      <c r="A239" s="89" t="str">
        <f t="shared" si="3"/>
        <v xml:space="preserve"> </v>
      </c>
      <c r="B239" s="90" t="s">
        <v>431</v>
      </c>
      <c r="C239" s="91" t="s">
        <v>418</v>
      </c>
      <c r="D239" s="91" t="s">
        <v>432</v>
      </c>
      <c r="E239" s="91" t="s">
        <v>71</v>
      </c>
      <c r="F239" s="8" t="s">
        <v>710</v>
      </c>
      <c r="G239" s="8" t="s">
        <v>684</v>
      </c>
      <c r="H239" s="8" t="s">
        <v>685</v>
      </c>
      <c r="I239" s="77" t="s">
        <v>130</v>
      </c>
      <c r="J239" s="5"/>
      <c r="K239" s="78">
        <f>+HLOOKUP(B239,CRCC_AggregateDataFile!$E$1:$DV$7,7,0)</f>
        <v>0</v>
      </c>
      <c r="L239" s="81" t="str">
        <f>VLOOKUP(B239,QualitativeNotes!B:C,2,FALSE)</f>
        <v>N/A</v>
      </c>
      <c r="M239" s="8" t="s">
        <v>710</v>
      </c>
      <c r="N239" s="8" t="s">
        <v>687</v>
      </c>
      <c r="O239" s="8" t="s">
        <v>685</v>
      </c>
      <c r="P239" s="77" t="s">
        <v>130</v>
      </c>
      <c r="Q239" s="5"/>
      <c r="R239" s="78">
        <f>+HLOOKUP($B239,CRCC_AggregateDataFile!$E$1:$DV$7,2,0)</f>
        <v>0</v>
      </c>
      <c r="S239" s="81" t="str">
        <f>VLOOKUP($B239,QualitativeNotes!B:C,2,FALSE)</f>
        <v>N/A</v>
      </c>
      <c r="T239" s="8" t="s">
        <v>710</v>
      </c>
      <c r="U239" s="8" t="s">
        <v>688</v>
      </c>
      <c r="V239" s="8" t="s">
        <v>685</v>
      </c>
      <c r="W239" s="77" t="s">
        <v>130</v>
      </c>
      <c r="X239" s="5"/>
      <c r="Y239" s="78">
        <f>+HLOOKUP($B239,CRCC_AggregateDataFile!$E$1:$DV$7,3,0)</f>
        <v>0</v>
      </c>
      <c r="Z239" s="81" t="str">
        <f>VLOOKUP($B239,QualitativeNotes!B:C,2,FALSE)</f>
        <v>N/A</v>
      </c>
      <c r="AA239" s="8" t="s">
        <v>710</v>
      </c>
      <c r="AB239" s="8" t="s">
        <v>689</v>
      </c>
      <c r="AC239" s="8" t="s">
        <v>685</v>
      </c>
      <c r="AD239" s="77" t="s">
        <v>130</v>
      </c>
      <c r="AE239" s="5"/>
      <c r="AF239" s="78">
        <f>+HLOOKUP($B239,CRCC_AggregateDataFile!$E$1:$DV$7,4,0)</f>
        <v>0</v>
      </c>
      <c r="AG239" s="81" t="e">
        <f>VLOOKUP($B239,QualitativeNotes!H:I,2,FALSE)</f>
        <v>#N/A</v>
      </c>
      <c r="AH239" s="8" t="s">
        <v>710</v>
      </c>
      <c r="AI239" s="8" t="s">
        <v>690</v>
      </c>
      <c r="AJ239" s="8" t="s">
        <v>685</v>
      </c>
      <c r="AK239" s="77" t="s">
        <v>130</v>
      </c>
      <c r="AL239" s="5"/>
      <c r="AM239" s="78">
        <f>+HLOOKUP($B239,CRCC_AggregateDataFile!$E$1:$DV$7,5,0)</f>
        <v>0</v>
      </c>
      <c r="AN239" s="81" t="e">
        <f>VLOOKUP($B239,QualitativeNotes!N:O,2,FALSE)</f>
        <v>#N/A</v>
      </c>
      <c r="AO239" s="8" t="s">
        <v>710</v>
      </c>
      <c r="AP239" s="8" t="s">
        <v>691</v>
      </c>
      <c r="AQ239" s="8" t="s">
        <v>685</v>
      </c>
      <c r="AR239" s="77" t="s">
        <v>130</v>
      </c>
      <c r="AS239" s="5"/>
      <c r="AT239" s="78">
        <f>+HLOOKUP($B239,CRCC_AggregateDataFile!$E$1:$DV$7,6,0)</f>
        <v>0</v>
      </c>
      <c r="AU239" s="81" t="e">
        <f>VLOOKUP($B239,QualitativeNotes!U:V,2,FALSE)</f>
        <v>#N/A</v>
      </c>
    </row>
    <row r="240" spans="1:47" ht="30" x14ac:dyDescent="0.25">
      <c r="A240" s="89" t="str">
        <f t="shared" si="3"/>
        <v xml:space="preserve"> </v>
      </c>
      <c r="B240" s="90" t="s">
        <v>434</v>
      </c>
      <c r="C240" s="91" t="s">
        <v>433</v>
      </c>
      <c r="D240" s="91" t="s">
        <v>435</v>
      </c>
      <c r="E240" s="91" t="s">
        <v>225</v>
      </c>
      <c r="F240" s="8" t="s">
        <v>710</v>
      </c>
      <c r="G240" s="8" t="s">
        <v>684</v>
      </c>
      <c r="H240" s="8" t="s">
        <v>685</v>
      </c>
      <c r="I240" s="77" t="s">
        <v>130</v>
      </c>
      <c r="J240" s="5"/>
      <c r="K240" s="78">
        <f>+HLOOKUP(B240,CRCC_AggregateDataFile!$E$1:$DV$7,7,0)</f>
        <v>0.65100000000000002</v>
      </c>
      <c r="L240" s="81" t="str">
        <f>VLOOKUP(B240,QualitativeNotes!B:C,2,FALSE)</f>
        <v>N/A</v>
      </c>
      <c r="M240" s="8" t="s">
        <v>710</v>
      </c>
      <c r="N240" s="8" t="s">
        <v>687</v>
      </c>
      <c r="O240" s="8" t="s">
        <v>685</v>
      </c>
      <c r="P240" s="77" t="s">
        <v>130</v>
      </c>
      <c r="Q240" s="5"/>
      <c r="R240" s="78">
        <f>+HLOOKUP($B240,CRCC_AggregateDataFile!$E$1:$DV$7,2,0)</f>
        <v>0</v>
      </c>
      <c r="S240" s="81" t="str">
        <f>VLOOKUP($B240,QualitativeNotes!B:C,2,FALSE)</f>
        <v>N/A</v>
      </c>
      <c r="T240" s="8" t="s">
        <v>710</v>
      </c>
      <c r="U240" s="8" t="s">
        <v>688</v>
      </c>
      <c r="V240" s="8" t="s">
        <v>685</v>
      </c>
      <c r="W240" s="77" t="s">
        <v>130</v>
      </c>
      <c r="X240" s="5"/>
      <c r="Y240" s="78">
        <f>+HLOOKUP($B240,CRCC_AggregateDataFile!$E$1:$DV$7,3,0)</f>
        <v>0</v>
      </c>
      <c r="Z240" s="81" t="str">
        <f>VLOOKUP($B240,QualitativeNotes!B:C,2,FALSE)</f>
        <v>N/A</v>
      </c>
      <c r="AA240" s="8" t="s">
        <v>710</v>
      </c>
      <c r="AB240" s="8" t="s">
        <v>689</v>
      </c>
      <c r="AC240" s="8" t="s">
        <v>685</v>
      </c>
      <c r="AD240" s="77" t="s">
        <v>130</v>
      </c>
      <c r="AE240" s="5"/>
      <c r="AF240" s="78">
        <f>+HLOOKUP($B240,CRCC_AggregateDataFile!$E$1:$DV$7,4,0)</f>
        <v>0</v>
      </c>
      <c r="AG240" s="81" t="e">
        <f>VLOOKUP($B240,QualitativeNotes!H:I,2,FALSE)</f>
        <v>#N/A</v>
      </c>
      <c r="AH240" s="8" t="s">
        <v>710</v>
      </c>
      <c r="AI240" s="8" t="s">
        <v>690</v>
      </c>
      <c r="AJ240" s="8" t="s">
        <v>685</v>
      </c>
      <c r="AK240" s="77" t="s">
        <v>130</v>
      </c>
      <c r="AL240" s="5"/>
      <c r="AM240" s="78">
        <f>+HLOOKUP($B240,CRCC_AggregateDataFile!$E$1:$DV$7,5,0)</f>
        <v>0</v>
      </c>
      <c r="AN240" s="81" t="e">
        <f>VLOOKUP($B240,QualitativeNotes!N:O,2,FALSE)</f>
        <v>#N/A</v>
      </c>
      <c r="AO240" s="8" t="s">
        <v>710</v>
      </c>
      <c r="AP240" s="8" t="s">
        <v>691</v>
      </c>
      <c r="AQ240" s="8" t="s">
        <v>685</v>
      </c>
      <c r="AR240" s="77" t="s">
        <v>130</v>
      </c>
      <c r="AS240" s="5"/>
      <c r="AT240" s="78">
        <f>+HLOOKUP($B240,CRCC_AggregateDataFile!$E$1:$DV$7,6,0)</f>
        <v>0</v>
      </c>
      <c r="AU240" s="81" t="e">
        <f>VLOOKUP($B240,QualitativeNotes!U:V,2,FALSE)</f>
        <v>#N/A</v>
      </c>
    </row>
    <row r="241" spans="1:47" ht="45" x14ac:dyDescent="0.25">
      <c r="A241" s="89" t="str">
        <f t="shared" si="3"/>
        <v xml:space="preserve"> </v>
      </c>
      <c r="B241" s="90" t="s">
        <v>436</v>
      </c>
      <c r="C241" s="91" t="s">
        <v>433</v>
      </c>
      <c r="D241" s="91" t="s">
        <v>437</v>
      </c>
      <c r="E241" s="91" t="s">
        <v>225</v>
      </c>
      <c r="F241" s="8" t="s">
        <v>710</v>
      </c>
      <c r="G241" s="8" t="s">
        <v>684</v>
      </c>
      <c r="H241" s="8" t="s">
        <v>685</v>
      </c>
      <c r="I241" s="77" t="s">
        <v>130</v>
      </c>
      <c r="J241" s="5"/>
      <c r="K241" s="78">
        <f>+HLOOKUP(B241,CRCC_AggregateDataFile!$E$1:$DV$7,7,0)</f>
        <v>0.32419999999999999</v>
      </c>
      <c r="L241" s="81" t="str">
        <f>VLOOKUP(B241,QualitativeNotes!B:C,2,FALSE)</f>
        <v>N/A</v>
      </c>
      <c r="M241" s="8" t="s">
        <v>710</v>
      </c>
      <c r="N241" s="8" t="s">
        <v>687</v>
      </c>
      <c r="O241" s="8" t="s">
        <v>685</v>
      </c>
      <c r="P241" s="77" t="s">
        <v>130</v>
      </c>
      <c r="Q241" s="5"/>
      <c r="R241" s="78">
        <f>+HLOOKUP($B241,CRCC_AggregateDataFile!$E$1:$DV$7,2,0)</f>
        <v>0</v>
      </c>
      <c r="S241" s="81" t="str">
        <f>VLOOKUP($B241,QualitativeNotes!B:C,2,FALSE)</f>
        <v>N/A</v>
      </c>
      <c r="T241" s="8" t="s">
        <v>710</v>
      </c>
      <c r="U241" s="8" t="s">
        <v>688</v>
      </c>
      <c r="V241" s="8" t="s">
        <v>685</v>
      </c>
      <c r="W241" s="77" t="s">
        <v>130</v>
      </c>
      <c r="X241" s="5"/>
      <c r="Y241" s="78">
        <f>+HLOOKUP($B241,CRCC_AggregateDataFile!$E$1:$DV$7,3,0)</f>
        <v>0</v>
      </c>
      <c r="Z241" s="81" t="str">
        <f>VLOOKUP($B241,QualitativeNotes!B:C,2,FALSE)</f>
        <v>N/A</v>
      </c>
      <c r="AA241" s="8" t="s">
        <v>710</v>
      </c>
      <c r="AB241" s="8" t="s">
        <v>689</v>
      </c>
      <c r="AC241" s="8" t="s">
        <v>685</v>
      </c>
      <c r="AD241" s="77" t="s">
        <v>130</v>
      </c>
      <c r="AE241" s="5"/>
      <c r="AF241" s="78">
        <f>+HLOOKUP($B241,CRCC_AggregateDataFile!$E$1:$DV$7,4,0)</f>
        <v>0</v>
      </c>
      <c r="AG241" s="81" t="e">
        <f>VLOOKUP($B241,QualitativeNotes!H:I,2,FALSE)</f>
        <v>#N/A</v>
      </c>
      <c r="AH241" s="8" t="s">
        <v>710</v>
      </c>
      <c r="AI241" s="8" t="s">
        <v>690</v>
      </c>
      <c r="AJ241" s="8" t="s">
        <v>685</v>
      </c>
      <c r="AK241" s="77" t="s">
        <v>130</v>
      </c>
      <c r="AL241" s="5"/>
      <c r="AM241" s="78">
        <f>+HLOOKUP($B241,CRCC_AggregateDataFile!$E$1:$DV$7,5,0)</f>
        <v>0</v>
      </c>
      <c r="AN241" s="81" t="e">
        <f>VLOOKUP($B241,QualitativeNotes!N:O,2,FALSE)</f>
        <v>#N/A</v>
      </c>
      <c r="AO241" s="8" t="s">
        <v>710</v>
      </c>
      <c r="AP241" s="8" t="s">
        <v>691</v>
      </c>
      <c r="AQ241" s="8" t="s">
        <v>685</v>
      </c>
      <c r="AR241" s="77" t="s">
        <v>130</v>
      </c>
      <c r="AS241" s="5"/>
      <c r="AT241" s="78">
        <f>+HLOOKUP($B241,CRCC_AggregateDataFile!$E$1:$DV$7,6,0)</f>
        <v>0</v>
      </c>
      <c r="AU241" s="81" t="e">
        <f>VLOOKUP($B241,QualitativeNotes!U:V,2,FALSE)</f>
        <v>#N/A</v>
      </c>
    </row>
    <row r="242" spans="1:47" ht="75" x14ac:dyDescent="0.25">
      <c r="A242" s="89" t="str">
        <f t="shared" si="3"/>
        <v xml:space="preserve"> </v>
      </c>
      <c r="B242" s="90" t="s">
        <v>439</v>
      </c>
      <c r="C242" s="91" t="s">
        <v>438</v>
      </c>
      <c r="D242" s="91" t="s">
        <v>440</v>
      </c>
      <c r="E242" s="91" t="s">
        <v>131</v>
      </c>
      <c r="F242" s="8" t="s">
        <v>710</v>
      </c>
      <c r="G242" s="8" t="s">
        <v>684</v>
      </c>
      <c r="H242" s="8" t="s">
        <v>685</v>
      </c>
      <c r="I242" s="77" t="s">
        <v>130</v>
      </c>
      <c r="J242" s="5"/>
      <c r="K242" s="78">
        <f>+HLOOKUP(B242,CRCC_AggregateDataFile!$E$1:$DV$7,7,0)</f>
        <v>208355533067.82999</v>
      </c>
      <c r="L242" s="81" t="str">
        <f>VLOOKUP(B242,QualitativeNotes!B:C,2,FALSE)</f>
        <v>N/A</v>
      </c>
      <c r="M242" s="8" t="s">
        <v>710</v>
      </c>
      <c r="N242" s="8" t="s">
        <v>687</v>
      </c>
      <c r="O242" s="8" t="s">
        <v>685</v>
      </c>
      <c r="P242" s="77" t="s">
        <v>130</v>
      </c>
      <c r="Q242" s="5"/>
      <c r="R242" s="78">
        <f>+HLOOKUP($B242,CRCC_AggregateDataFile!$E$1:$DV$7,2,0)</f>
        <v>0</v>
      </c>
      <c r="S242" s="81" t="str">
        <f>VLOOKUP($B242,QualitativeNotes!B:C,2,FALSE)</f>
        <v>N/A</v>
      </c>
      <c r="T242" s="8" t="s">
        <v>710</v>
      </c>
      <c r="U242" s="8" t="s">
        <v>688</v>
      </c>
      <c r="V242" s="8" t="s">
        <v>685</v>
      </c>
      <c r="W242" s="77" t="s">
        <v>130</v>
      </c>
      <c r="X242" s="5"/>
      <c r="Y242" s="78">
        <f>+HLOOKUP($B242,CRCC_AggregateDataFile!$E$1:$DV$7,3,0)</f>
        <v>0</v>
      </c>
      <c r="Z242" s="81" t="str">
        <f>VLOOKUP($B242,QualitativeNotes!B:C,2,FALSE)</f>
        <v>N/A</v>
      </c>
      <c r="AA242" s="8" t="s">
        <v>710</v>
      </c>
      <c r="AB242" s="8" t="s">
        <v>689</v>
      </c>
      <c r="AC242" s="8" t="s">
        <v>685</v>
      </c>
      <c r="AD242" s="77" t="s">
        <v>130</v>
      </c>
      <c r="AE242" s="5"/>
      <c r="AF242" s="78">
        <f>+HLOOKUP($B242,CRCC_AggregateDataFile!$E$1:$DV$7,4,0)</f>
        <v>0</v>
      </c>
      <c r="AG242" s="81" t="e">
        <f>VLOOKUP($B242,QualitativeNotes!H:I,2,FALSE)</f>
        <v>#N/A</v>
      </c>
      <c r="AH242" s="8" t="s">
        <v>710</v>
      </c>
      <c r="AI242" s="8" t="s">
        <v>690</v>
      </c>
      <c r="AJ242" s="8" t="s">
        <v>685</v>
      </c>
      <c r="AK242" s="77" t="s">
        <v>130</v>
      </c>
      <c r="AL242" s="5"/>
      <c r="AM242" s="78">
        <f>+HLOOKUP($B242,CRCC_AggregateDataFile!$E$1:$DV$7,5,0)</f>
        <v>0</v>
      </c>
      <c r="AN242" s="81" t="e">
        <f>VLOOKUP($B242,QualitativeNotes!N:O,2,FALSE)</f>
        <v>#N/A</v>
      </c>
      <c r="AO242" s="8" t="s">
        <v>710</v>
      </c>
      <c r="AP242" s="8" t="s">
        <v>691</v>
      </c>
      <c r="AQ242" s="8" t="s">
        <v>685</v>
      </c>
      <c r="AR242" s="77" t="s">
        <v>130</v>
      </c>
      <c r="AS242" s="5"/>
      <c r="AT242" s="78">
        <f>+HLOOKUP($B242,CRCC_AggregateDataFile!$E$1:$DV$7,6,0)</f>
        <v>208355533067.82999</v>
      </c>
      <c r="AU242" s="81" t="e">
        <f>VLOOKUP($B242,QualitativeNotes!U:V,2,FALSE)</f>
        <v>#N/A</v>
      </c>
    </row>
    <row r="243" spans="1:47" ht="105.75" customHeight="1" x14ac:dyDescent="0.25">
      <c r="A243" s="89" t="str">
        <f t="shared" si="3"/>
        <v xml:space="preserve"> </v>
      </c>
      <c r="B243" s="90" t="s">
        <v>441</v>
      </c>
      <c r="C243" s="91" t="s">
        <v>438</v>
      </c>
      <c r="D243" s="91" t="s">
        <v>442</v>
      </c>
      <c r="E243" s="91" t="s">
        <v>131</v>
      </c>
      <c r="F243" s="8" t="s">
        <v>710</v>
      </c>
      <c r="G243" s="8" t="s">
        <v>684</v>
      </c>
      <c r="H243" s="8" t="s">
        <v>685</v>
      </c>
      <c r="I243" s="77" t="s">
        <v>130</v>
      </c>
      <c r="J243" s="5"/>
      <c r="K243" s="78">
        <f>+HLOOKUP(B243,CRCC_AggregateDataFile!$E$1:$DV$7,7,0)</f>
        <v>0</v>
      </c>
      <c r="L243" s="81" t="str">
        <f>VLOOKUP(B243,QualitativeNotes!B:C,2,FALSE)</f>
        <v>N/A</v>
      </c>
      <c r="M243" s="8" t="s">
        <v>710</v>
      </c>
      <c r="N243" s="8" t="s">
        <v>687</v>
      </c>
      <c r="O243" s="8" t="s">
        <v>685</v>
      </c>
      <c r="P243" s="77" t="s">
        <v>130</v>
      </c>
      <c r="Q243" s="5"/>
      <c r="R243" s="78">
        <f>+HLOOKUP($B243,CRCC_AggregateDataFile!$E$1:$DV$7,2,0)</f>
        <v>0</v>
      </c>
      <c r="S243" s="81" t="str">
        <f>VLOOKUP($B243,QualitativeNotes!B:C,2,FALSE)</f>
        <v>N/A</v>
      </c>
      <c r="T243" s="8" t="s">
        <v>710</v>
      </c>
      <c r="U243" s="8" t="s">
        <v>688</v>
      </c>
      <c r="V243" s="8" t="s">
        <v>685</v>
      </c>
      <c r="W243" s="77" t="s">
        <v>130</v>
      </c>
      <c r="X243" s="5"/>
      <c r="Y243" s="78">
        <f>+HLOOKUP($B243,CRCC_AggregateDataFile!$E$1:$DV$7,3,0)</f>
        <v>0</v>
      </c>
      <c r="Z243" s="81" t="str">
        <f>VLOOKUP($B243,QualitativeNotes!B:C,2,FALSE)</f>
        <v>N/A</v>
      </c>
      <c r="AA243" s="8" t="s">
        <v>710</v>
      </c>
      <c r="AB243" s="8" t="s">
        <v>689</v>
      </c>
      <c r="AC243" s="8" t="s">
        <v>685</v>
      </c>
      <c r="AD243" s="77" t="s">
        <v>130</v>
      </c>
      <c r="AE243" s="5"/>
      <c r="AF243" s="78">
        <f>+HLOOKUP($B243,CRCC_AggregateDataFile!$E$1:$DV$7,4,0)</f>
        <v>0</v>
      </c>
      <c r="AG243" s="81" t="e">
        <f>VLOOKUP($B243,QualitativeNotes!H:I,2,FALSE)</f>
        <v>#N/A</v>
      </c>
      <c r="AH243" s="8" t="s">
        <v>710</v>
      </c>
      <c r="AI243" s="8" t="s">
        <v>690</v>
      </c>
      <c r="AJ243" s="8" t="s">
        <v>685</v>
      </c>
      <c r="AK243" s="77" t="s">
        <v>130</v>
      </c>
      <c r="AL243" s="5"/>
      <c r="AM243" s="78">
        <f>+HLOOKUP($B243,CRCC_AggregateDataFile!$E$1:$DV$7,5,0)</f>
        <v>0</v>
      </c>
      <c r="AN243" s="81" t="e">
        <f>VLOOKUP($B243,QualitativeNotes!N:O,2,FALSE)</f>
        <v>#N/A</v>
      </c>
      <c r="AO243" s="8" t="s">
        <v>710</v>
      </c>
      <c r="AP243" s="8" t="s">
        <v>691</v>
      </c>
      <c r="AQ243" s="8" t="s">
        <v>685</v>
      </c>
      <c r="AR243" s="77" t="s">
        <v>130</v>
      </c>
      <c r="AS243" s="5"/>
      <c r="AT243" s="78">
        <f>+HLOOKUP($B243,CRCC_AggregateDataFile!$E$1:$DV$7,6,0)</f>
        <v>0</v>
      </c>
      <c r="AU243" s="81" t="e">
        <f>VLOOKUP($B243,QualitativeNotes!U:V,2,FALSE)</f>
        <v>#N/A</v>
      </c>
    </row>
    <row r="244" spans="1:47" ht="73.5" customHeight="1" x14ac:dyDescent="0.25">
      <c r="A244" s="89" t="str">
        <f t="shared" si="3"/>
        <v xml:space="preserve"> </v>
      </c>
      <c r="B244" s="90" t="s">
        <v>444</v>
      </c>
      <c r="C244" s="91" t="s">
        <v>443</v>
      </c>
      <c r="D244" s="91" t="s">
        <v>445</v>
      </c>
      <c r="E244" s="91" t="s">
        <v>225</v>
      </c>
      <c r="F244" s="8" t="s">
        <v>710</v>
      </c>
      <c r="G244" s="8" t="s">
        <v>684</v>
      </c>
      <c r="H244" s="8" t="s">
        <v>685</v>
      </c>
      <c r="I244" s="77" t="s">
        <v>130</v>
      </c>
      <c r="J244" s="5"/>
      <c r="K244" s="78">
        <f>+HLOOKUP(B244,CRCC_AggregateDataFile!$E$1:$DV$7,7,0)</f>
        <v>1</v>
      </c>
      <c r="L244" s="81" t="str">
        <f>VLOOKUP(B244,QualitativeNotes!B:C,2,FALSE)</f>
        <v>N/A</v>
      </c>
      <c r="M244" s="8" t="s">
        <v>710</v>
      </c>
      <c r="N244" s="8" t="s">
        <v>687</v>
      </c>
      <c r="O244" s="8" t="s">
        <v>685</v>
      </c>
      <c r="P244" s="77" t="s">
        <v>130</v>
      </c>
      <c r="Q244" s="5"/>
      <c r="R244" s="78">
        <f>+HLOOKUP($B244,CRCC_AggregateDataFile!$E$1:$DV$7,2,0)</f>
        <v>1</v>
      </c>
      <c r="S244" s="81" t="str">
        <f>VLOOKUP($B244,QualitativeNotes!B:C,2,FALSE)</f>
        <v>N/A</v>
      </c>
      <c r="T244" s="8" t="s">
        <v>710</v>
      </c>
      <c r="U244" s="8" t="s">
        <v>688</v>
      </c>
      <c r="V244" s="8" t="s">
        <v>685</v>
      </c>
      <c r="W244" s="77" t="s">
        <v>130</v>
      </c>
      <c r="X244" s="5"/>
      <c r="Y244" s="78">
        <f>+HLOOKUP($B244,CRCC_AggregateDataFile!$E$1:$DV$7,3,0)</f>
        <v>1</v>
      </c>
      <c r="Z244" s="81" t="str">
        <f>VLOOKUP($B244,QualitativeNotes!B:C,2,FALSE)</f>
        <v>N/A</v>
      </c>
      <c r="AA244" s="8" t="s">
        <v>710</v>
      </c>
      <c r="AB244" s="8" t="s">
        <v>689</v>
      </c>
      <c r="AC244" s="8" t="s">
        <v>685</v>
      </c>
      <c r="AD244" s="77" t="s">
        <v>130</v>
      </c>
      <c r="AE244" s="5"/>
      <c r="AF244" s="78">
        <f>+HLOOKUP($B244,CRCC_AggregateDataFile!$E$1:$DV$7,4,0)</f>
        <v>1</v>
      </c>
      <c r="AG244" s="81" t="e">
        <f>VLOOKUP($B244,QualitativeNotes!H:I,2,FALSE)</f>
        <v>#N/A</v>
      </c>
      <c r="AH244" s="8" t="s">
        <v>710</v>
      </c>
      <c r="AI244" s="8" t="s">
        <v>690</v>
      </c>
      <c r="AJ244" s="8" t="s">
        <v>685</v>
      </c>
      <c r="AK244" s="77" t="s">
        <v>130</v>
      </c>
      <c r="AL244" s="5"/>
      <c r="AM244" s="78">
        <f>+HLOOKUP($B244,CRCC_AggregateDataFile!$E$1:$DV$7,5,0)</f>
        <v>1</v>
      </c>
      <c r="AN244" s="81" t="e">
        <f>VLOOKUP($B244,QualitativeNotes!N:O,2,FALSE)</f>
        <v>#N/A</v>
      </c>
      <c r="AO244" s="8" t="s">
        <v>710</v>
      </c>
      <c r="AP244" s="8" t="s">
        <v>691</v>
      </c>
      <c r="AQ244" s="8" t="s">
        <v>685</v>
      </c>
      <c r="AR244" s="77" t="s">
        <v>130</v>
      </c>
      <c r="AS244" s="5"/>
      <c r="AT244" s="78">
        <f>+HLOOKUP($B244,CRCC_AggregateDataFile!$E$1:$DV$7,6,0)</f>
        <v>1</v>
      </c>
      <c r="AU244" s="81" t="e">
        <f>VLOOKUP($B244,QualitativeNotes!U:V,2,FALSE)</f>
        <v>#N/A</v>
      </c>
    </row>
    <row r="245" spans="1:47" ht="45" x14ac:dyDescent="0.25">
      <c r="A245" s="89" t="str">
        <f t="shared" si="3"/>
        <v xml:space="preserve"> </v>
      </c>
      <c r="B245" s="90" t="s">
        <v>446</v>
      </c>
      <c r="C245" s="91" t="s">
        <v>443</v>
      </c>
      <c r="D245" s="91" t="s">
        <v>447</v>
      </c>
      <c r="E245" s="91" t="s">
        <v>225</v>
      </c>
      <c r="F245" s="8" t="s">
        <v>710</v>
      </c>
      <c r="G245" s="8" t="s">
        <v>684</v>
      </c>
      <c r="H245" s="8" t="s">
        <v>685</v>
      </c>
      <c r="I245" s="77" t="s">
        <v>130</v>
      </c>
      <c r="J245" s="5"/>
      <c r="K245" s="78">
        <f>+HLOOKUP(B245,CRCC_AggregateDataFile!$E$1:$DV$7,7,0)</f>
        <v>0.90042875020493196</v>
      </c>
      <c r="L245" s="81" t="str">
        <f>VLOOKUP(B245,QualitativeNotes!B:C,2,FALSE)</f>
        <v>N/A</v>
      </c>
      <c r="M245" s="8" t="s">
        <v>710</v>
      </c>
      <c r="N245" s="8" t="s">
        <v>687</v>
      </c>
      <c r="O245" s="8" t="s">
        <v>685</v>
      </c>
      <c r="P245" s="77" t="s">
        <v>130</v>
      </c>
      <c r="Q245" s="5"/>
      <c r="R245" s="78">
        <f>+HLOOKUP($B245,CRCC_AggregateDataFile!$E$1:$DV$7,2,0)</f>
        <v>1</v>
      </c>
      <c r="S245" s="81" t="str">
        <f>VLOOKUP($B245,QualitativeNotes!B:C,2,FALSE)</f>
        <v>N/A</v>
      </c>
      <c r="T245" s="8" t="s">
        <v>710</v>
      </c>
      <c r="U245" s="8" t="s">
        <v>688</v>
      </c>
      <c r="V245" s="8" t="s">
        <v>685</v>
      </c>
      <c r="W245" s="77" t="s">
        <v>130</v>
      </c>
      <c r="X245" s="5"/>
      <c r="Y245" s="78">
        <f>+HLOOKUP($B245,CRCC_AggregateDataFile!$E$1:$DV$7,3,0)</f>
        <v>1</v>
      </c>
      <c r="Z245" s="81" t="str">
        <f>VLOOKUP($B245,QualitativeNotes!B:C,2,FALSE)</f>
        <v>N/A</v>
      </c>
      <c r="AA245" s="8" t="s">
        <v>710</v>
      </c>
      <c r="AB245" s="8" t="s">
        <v>689</v>
      </c>
      <c r="AC245" s="8" t="s">
        <v>685</v>
      </c>
      <c r="AD245" s="77" t="s">
        <v>130</v>
      </c>
      <c r="AE245" s="5"/>
      <c r="AF245" s="78">
        <f>+HLOOKUP($B245,CRCC_AggregateDataFile!$E$1:$DV$7,4,0)</f>
        <v>1</v>
      </c>
      <c r="AG245" s="81" t="e">
        <f>VLOOKUP($B245,QualitativeNotes!H:I,2,FALSE)</f>
        <v>#N/A</v>
      </c>
      <c r="AH245" s="8" t="s">
        <v>710</v>
      </c>
      <c r="AI245" s="8" t="s">
        <v>690</v>
      </c>
      <c r="AJ245" s="8" t="s">
        <v>685</v>
      </c>
      <c r="AK245" s="77" t="s">
        <v>130</v>
      </c>
      <c r="AL245" s="5"/>
      <c r="AM245" s="78">
        <f>+HLOOKUP($B245,CRCC_AggregateDataFile!$E$1:$DV$7,5,0)</f>
        <v>1</v>
      </c>
      <c r="AN245" s="81" t="e">
        <f>VLOOKUP($B245,QualitativeNotes!N:O,2,FALSE)</f>
        <v>#N/A</v>
      </c>
      <c r="AO245" s="8" t="s">
        <v>710</v>
      </c>
      <c r="AP245" s="8" t="s">
        <v>691</v>
      </c>
      <c r="AQ245" s="8" t="s">
        <v>685</v>
      </c>
      <c r="AR245" s="77" t="s">
        <v>130</v>
      </c>
      <c r="AS245" s="5"/>
      <c r="AT245" s="78">
        <f>+HLOOKUP($B245,CRCC_AggregateDataFile!$E$1:$DV$7,6,0)</f>
        <v>0.67455581731177194</v>
      </c>
      <c r="AU245" s="81" t="e">
        <f>VLOOKUP($B245,QualitativeNotes!U:V,2,FALSE)</f>
        <v>#N/A</v>
      </c>
    </row>
    <row r="246" spans="1:47" ht="45" x14ac:dyDescent="0.25">
      <c r="A246" s="89" t="str">
        <f t="shared" si="3"/>
        <v xml:space="preserve"> </v>
      </c>
      <c r="B246" s="90" t="s">
        <v>448</v>
      </c>
      <c r="C246" s="91" t="s">
        <v>443</v>
      </c>
      <c r="D246" s="91" t="s">
        <v>449</v>
      </c>
      <c r="E246" s="91" t="s">
        <v>225</v>
      </c>
      <c r="F246" s="8" t="s">
        <v>710</v>
      </c>
      <c r="G246" s="8" t="s">
        <v>684</v>
      </c>
      <c r="H246" s="8" t="s">
        <v>685</v>
      </c>
      <c r="I246" s="77" t="s">
        <v>130</v>
      </c>
      <c r="J246" s="5"/>
      <c r="K246" s="78">
        <f>+HLOOKUP(B246,CRCC_AggregateDataFile!$E$1:$DV$7,7,0)</f>
        <v>0</v>
      </c>
      <c r="L246" s="81" t="str">
        <f>VLOOKUP(B246,QualitativeNotes!B:C,2,FALSE)</f>
        <v>N/A</v>
      </c>
      <c r="M246" s="8" t="s">
        <v>710</v>
      </c>
      <c r="N246" s="8" t="s">
        <v>687</v>
      </c>
      <c r="O246" s="8" t="s">
        <v>685</v>
      </c>
      <c r="P246" s="77" t="s">
        <v>130</v>
      </c>
      <c r="Q246" s="5"/>
      <c r="R246" s="78">
        <f>+HLOOKUP($B246,CRCC_AggregateDataFile!$E$1:$DV$7,2,0)</f>
        <v>0</v>
      </c>
      <c r="S246" s="81" t="str">
        <f>VLOOKUP($B246,QualitativeNotes!B:C,2,FALSE)</f>
        <v>N/A</v>
      </c>
      <c r="T246" s="8" t="s">
        <v>710</v>
      </c>
      <c r="U246" s="8" t="s">
        <v>688</v>
      </c>
      <c r="V246" s="8" t="s">
        <v>685</v>
      </c>
      <c r="W246" s="77" t="s">
        <v>130</v>
      </c>
      <c r="X246" s="5"/>
      <c r="Y246" s="78">
        <f>+HLOOKUP($B246,CRCC_AggregateDataFile!$E$1:$DV$7,3,0)</f>
        <v>0</v>
      </c>
      <c r="Z246" s="81" t="str">
        <f>VLOOKUP($B246,QualitativeNotes!B:C,2,FALSE)</f>
        <v>N/A</v>
      </c>
      <c r="AA246" s="8" t="s">
        <v>710</v>
      </c>
      <c r="AB246" s="8" t="s">
        <v>689</v>
      </c>
      <c r="AC246" s="8" t="s">
        <v>685</v>
      </c>
      <c r="AD246" s="77" t="s">
        <v>130</v>
      </c>
      <c r="AE246" s="5"/>
      <c r="AF246" s="78">
        <f>+HLOOKUP($B246,CRCC_AggregateDataFile!$E$1:$DV$7,4,0)</f>
        <v>0</v>
      </c>
      <c r="AG246" s="81" t="e">
        <f>VLOOKUP($B246,QualitativeNotes!H:I,2,FALSE)</f>
        <v>#N/A</v>
      </c>
      <c r="AH246" s="8" t="s">
        <v>710</v>
      </c>
      <c r="AI246" s="8" t="s">
        <v>690</v>
      </c>
      <c r="AJ246" s="8" t="s">
        <v>685</v>
      </c>
      <c r="AK246" s="77" t="s">
        <v>130</v>
      </c>
      <c r="AL246" s="5"/>
      <c r="AM246" s="78">
        <f>+HLOOKUP($B246,CRCC_AggregateDataFile!$E$1:$DV$7,5,0)</f>
        <v>0</v>
      </c>
      <c r="AN246" s="81" t="e">
        <f>VLOOKUP($B246,QualitativeNotes!N:O,2,FALSE)</f>
        <v>#N/A</v>
      </c>
      <c r="AO246" s="8" t="s">
        <v>710</v>
      </c>
      <c r="AP246" s="8" t="s">
        <v>691</v>
      </c>
      <c r="AQ246" s="8" t="s">
        <v>685</v>
      </c>
      <c r="AR246" s="77" t="s">
        <v>130</v>
      </c>
      <c r="AS246" s="5"/>
      <c r="AT246" s="78">
        <f>+HLOOKUP($B246,CRCC_AggregateDataFile!$E$1:$DV$7,6,0)</f>
        <v>0</v>
      </c>
      <c r="AU246" s="81" t="e">
        <f>VLOOKUP($B246,QualitativeNotes!U:V,2,FALSE)</f>
        <v>#N/A</v>
      </c>
    </row>
    <row r="247" spans="1:47" ht="45" x14ac:dyDescent="0.25">
      <c r="A247" s="89" t="str">
        <f t="shared" si="3"/>
        <v xml:space="preserve"> </v>
      </c>
      <c r="B247" s="90" t="s">
        <v>450</v>
      </c>
      <c r="C247" s="91" t="s">
        <v>443</v>
      </c>
      <c r="D247" s="91" t="s">
        <v>451</v>
      </c>
      <c r="E247" s="91" t="s">
        <v>225</v>
      </c>
      <c r="F247" s="8" t="s">
        <v>710</v>
      </c>
      <c r="G247" s="8" t="s">
        <v>684</v>
      </c>
      <c r="H247" s="8" t="s">
        <v>685</v>
      </c>
      <c r="I247" s="77" t="s">
        <v>130</v>
      </c>
      <c r="J247" s="5"/>
      <c r="K247" s="78">
        <f>+HLOOKUP(B247,CRCC_AggregateDataFile!$E$1:$DV$7,7,0)</f>
        <v>1</v>
      </c>
      <c r="L247" s="81" t="str">
        <f>VLOOKUP(B247,QualitativeNotes!B:C,2,FALSE)</f>
        <v>N/A</v>
      </c>
      <c r="M247" s="8" t="s">
        <v>710</v>
      </c>
      <c r="N247" s="8" t="s">
        <v>687</v>
      </c>
      <c r="O247" s="8" t="s">
        <v>685</v>
      </c>
      <c r="P247" s="77" t="s">
        <v>130</v>
      </c>
      <c r="Q247" s="5"/>
      <c r="R247" s="78">
        <f>+HLOOKUP($B247,CRCC_AggregateDataFile!$E$1:$DV$7,2,0)</f>
        <v>0</v>
      </c>
      <c r="S247" s="81" t="str">
        <f>VLOOKUP($B247,QualitativeNotes!B:C,2,FALSE)</f>
        <v>N/A</v>
      </c>
      <c r="T247" s="8" t="s">
        <v>710</v>
      </c>
      <c r="U247" s="8" t="s">
        <v>688</v>
      </c>
      <c r="V247" s="8" t="s">
        <v>685</v>
      </c>
      <c r="W247" s="77" t="s">
        <v>130</v>
      </c>
      <c r="X247" s="5"/>
      <c r="Y247" s="78">
        <f>+HLOOKUP($B247,CRCC_AggregateDataFile!$E$1:$DV$7,3,0)</f>
        <v>0</v>
      </c>
      <c r="Z247" s="81" t="str">
        <f>VLOOKUP($B247,QualitativeNotes!B:C,2,FALSE)</f>
        <v>N/A</v>
      </c>
      <c r="AA247" s="8" t="s">
        <v>710</v>
      </c>
      <c r="AB247" s="8" t="s">
        <v>689</v>
      </c>
      <c r="AC247" s="8" t="s">
        <v>685</v>
      </c>
      <c r="AD247" s="77" t="s">
        <v>130</v>
      </c>
      <c r="AE247" s="5"/>
      <c r="AF247" s="78">
        <f>+HLOOKUP($B247,CRCC_AggregateDataFile!$E$1:$DV$7,4,0)</f>
        <v>0</v>
      </c>
      <c r="AG247" s="81" t="e">
        <f>VLOOKUP($B247,QualitativeNotes!H:I,2,FALSE)</f>
        <v>#N/A</v>
      </c>
      <c r="AH247" s="8" t="s">
        <v>710</v>
      </c>
      <c r="AI247" s="8" t="s">
        <v>690</v>
      </c>
      <c r="AJ247" s="8" t="s">
        <v>685</v>
      </c>
      <c r="AK247" s="77" t="s">
        <v>130</v>
      </c>
      <c r="AL247" s="5"/>
      <c r="AM247" s="78">
        <f>+HLOOKUP($B247,CRCC_AggregateDataFile!$E$1:$DV$7,5,0)</f>
        <v>0</v>
      </c>
      <c r="AN247" s="81" t="e">
        <f>VLOOKUP($B247,QualitativeNotes!N:O,2,FALSE)</f>
        <v>#N/A</v>
      </c>
      <c r="AO247" s="8" t="s">
        <v>710</v>
      </c>
      <c r="AP247" s="8" t="s">
        <v>691</v>
      </c>
      <c r="AQ247" s="8" t="s">
        <v>685</v>
      </c>
      <c r="AR247" s="77" t="s">
        <v>130</v>
      </c>
      <c r="AS247" s="5"/>
      <c r="AT247" s="78">
        <f>+HLOOKUP($B247,CRCC_AggregateDataFile!$E$1:$DV$7,6,0)</f>
        <v>0.325444182688228</v>
      </c>
      <c r="AU247" s="81" t="e">
        <f>VLOOKUP($B247,QualitativeNotes!U:V,2,FALSE)</f>
        <v>#N/A</v>
      </c>
    </row>
    <row r="248" spans="1:47" ht="45" x14ac:dyDescent="0.25">
      <c r="A248" s="89" t="str">
        <f t="shared" si="3"/>
        <v xml:space="preserve"> </v>
      </c>
      <c r="B248" s="90" t="s">
        <v>452</v>
      </c>
      <c r="C248" s="91" t="s">
        <v>443</v>
      </c>
      <c r="D248" s="91" t="s">
        <v>453</v>
      </c>
      <c r="E248" s="91" t="s">
        <v>225</v>
      </c>
      <c r="F248" s="8" t="s">
        <v>710</v>
      </c>
      <c r="G248" s="8" t="s">
        <v>684</v>
      </c>
      <c r="H248" s="8" t="s">
        <v>685</v>
      </c>
      <c r="I248" s="77" t="s">
        <v>130</v>
      </c>
      <c r="J248" s="5"/>
      <c r="K248" s="78">
        <f>+HLOOKUP(B248,CRCC_AggregateDataFile!$E$1:$DV$7,7,0)</f>
        <v>0</v>
      </c>
      <c r="L248" s="81" t="str">
        <f>VLOOKUP(B248,QualitativeNotes!B:C,2,FALSE)</f>
        <v>N/A</v>
      </c>
      <c r="M248" s="8" t="s">
        <v>710</v>
      </c>
      <c r="N248" s="8" t="s">
        <v>687</v>
      </c>
      <c r="O248" s="8" t="s">
        <v>685</v>
      </c>
      <c r="P248" s="77" t="s">
        <v>130</v>
      </c>
      <c r="Q248" s="5"/>
      <c r="R248" s="78">
        <f>+HLOOKUP($B248,CRCC_AggregateDataFile!$E$1:$DV$7,2,0)</f>
        <v>0</v>
      </c>
      <c r="S248" s="81" t="str">
        <f>VLOOKUP($B248,QualitativeNotes!B:C,2,FALSE)</f>
        <v>N/A</v>
      </c>
      <c r="T248" s="8" t="s">
        <v>710</v>
      </c>
      <c r="U248" s="8" t="s">
        <v>688</v>
      </c>
      <c r="V248" s="8" t="s">
        <v>685</v>
      </c>
      <c r="W248" s="77" t="s">
        <v>130</v>
      </c>
      <c r="X248" s="5"/>
      <c r="Y248" s="78">
        <f>+HLOOKUP($B248,CRCC_AggregateDataFile!$E$1:$DV$7,3,0)</f>
        <v>0</v>
      </c>
      <c r="Z248" s="81" t="str">
        <f>VLOOKUP($B248,QualitativeNotes!B:C,2,FALSE)</f>
        <v>N/A</v>
      </c>
      <c r="AA248" s="8" t="s">
        <v>710</v>
      </c>
      <c r="AB248" s="8" t="s">
        <v>689</v>
      </c>
      <c r="AC248" s="8" t="s">
        <v>685</v>
      </c>
      <c r="AD248" s="77" t="s">
        <v>130</v>
      </c>
      <c r="AE248" s="5"/>
      <c r="AF248" s="78">
        <f>+HLOOKUP($B248,CRCC_AggregateDataFile!$E$1:$DV$7,4,0)</f>
        <v>0</v>
      </c>
      <c r="AG248" s="81" t="e">
        <f>VLOOKUP($B248,QualitativeNotes!H:I,2,FALSE)</f>
        <v>#N/A</v>
      </c>
      <c r="AH248" s="8" t="s">
        <v>710</v>
      </c>
      <c r="AI248" s="8" t="s">
        <v>690</v>
      </c>
      <c r="AJ248" s="8" t="s">
        <v>685</v>
      </c>
      <c r="AK248" s="77" t="s">
        <v>130</v>
      </c>
      <c r="AL248" s="5"/>
      <c r="AM248" s="78">
        <f>+HLOOKUP($B248,CRCC_AggregateDataFile!$E$1:$DV$7,5,0)</f>
        <v>0</v>
      </c>
      <c r="AN248" s="81" t="e">
        <f>VLOOKUP($B248,QualitativeNotes!N:O,2,FALSE)</f>
        <v>#N/A</v>
      </c>
      <c r="AO248" s="8" t="s">
        <v>710</v>
      </c>
      <c r="AP248" s="8" t="s">
        <v>691</v>
      </c>
      <c r="AQ248" s="8" t="s">
        <v>685</v>
      </c>
      <c r="AR248" s="77" t="s">
        <v>130</v>
      </c>
      <c r="AS248" s="5"/>
      <c r="AT248" s="78">
        <f>+HLOOKUP($B248,CRCC_AggregateDataFile!$E$1:$DV$7,6,0)</f>
        <v>0</v>
      </c>
      <c r="AU248" s="81" t="e">
        <f>VLOOKUP($B248,QualitativeNotes!U:V,2,FALSE)</f>
        <v>#N/A</v>
      </c>
    </row>
    <row r="249" spans="1:47" ht="30" x14ac:dyDescent="0.25">
      <c r="A249" s="89" t="str">
        <f t="shared" si="3"/>
        <v xml:space="preserve"> </v>
      </c>
      <c r="B249" s="90" t="s">
        <v>454</v>
      </c>
      <c r="C249" s="91" t="s">
        <v>443</v>
      </c>
      <c r="D249" s="91" t="s">
        <v>455</v>
      </c>
      <c r="E249" s="91" t="s">
        <v>225</v>
      </c>
      <c r="F249" s="8" t="s">
        <v>710</v>
      </c>
      <c r="G249" s="8" t="s">
        <v>684</v>
      </c>
      <c r="H249" s="8" t="s">
        <v>685</v>
      </c>
      <c r="I249" s="77" t="s">
        <v>130</v>
      </c>
      <c r="J249" s="5"/>
      <c r="K249" s="78">
        <f>+HLOOKUP(B249,CRCC_AggregateDataFile!$E$1:$DV$7,7,0)</f>
        <v>0</v>
      </c>
      <c r="L249" s="81" t="str">
        <f>VLOOKUP(B249,QualitativeNotes!B:C,2,FALSE)</f>
        <v>N/A</v>
      </c>
      <c r="M249" s="8" t="s">
        <v>710</v>
      </c>
      <c r="N249" s="8" t="s">
        <v>687</v>
      </c>
      <c r="O249" s="8" t="s">
        <v>685</v>
      </c>
      <c r="P249" s="77" t="s">
        <v>130</v>
      </c>
      <c r="Q249" s="5"/>
      <c r="R249" s="78">
        <f>+HLOOKUP($B249,CRCC_AggregateDataFile!$E$1:$DV$7,2,0)</f>
        <v>0</v>
      </c>
      <c r="S249" s="81" t="str">
        <f>VLOOKUP($B249,QualitativeNotes!B:C,2,FALSE)</f>
        <v>N/A</v>
      </c>
      <c r="T249" s="8" t="s">
        <v>710</v>
      </c>
      <c r="U249" s="8" t="s">
        <v>688</v>
      </c>
      <c r="V249" s="8" t="s">
        <v>685</v>
      </c>
      <c r="W249" s="77" t="s">
        <v>130</v>
      </c>
      <c r="X249" s="5"/>
      <c r="Y249" s="78">
        <f>+HLOOKUP($B249,CRCC_AggregateDataFile!$E$1:$DV$7,3,0)</f>
        <v>0</v>
      </c>
      <c r="Z249" s="81" t="str">
        <f>VLOOKUP($B249,QualitativeNotes!B:C,2,FALSE)</f>
        <v>N/A</v>
      </c>
      <c r="AA249" s="8" t="s">
        <v>710</v>
      </c>
      <c r="AB249" s="8" t="s">
        <v>689</v>
      </c>
      <c r="AC249" s="8" t="s">
        <v>685</v>
      </c>
      <c r="AD249" s="77" t="s">
        <v>130</v>
      </c>
      <c r="AE249" s="5"/>
      <c r="AF249" s="78">
        <f>+HLOOKUP($B249,CRCC_AggregateDataFile!$E$1:$DV$7,4,0)</f>
        <v>0</v>
      </c>
      <c r="AG249" s="81" t="e">
        <f>VLOOKUP($B249,QualitativeNotes!H:I,2,FALSE)</f>
        <v>#N/A</v>
      </c>
      <c r="AH249" s="8" t="s">
        <v>710</v>
      </c>
      <c r="AI249" s="8" t="s">
        <v>690</v>
      </c>
      <c r="AJ249" s="8" t="s">
        <v>685</v>
      </c>
      <c r="AK249" s="77" t="s">
        <v>130</v>
      </c>
      <c r="AL249" s="5"/>
      <c r="AM249" s="78">
        <f>+HLOOKUP($B249,CRCC_AggregateDataFile!$E$1:$DV$7,5,0)</f>
        <v>0</v>
      </c>
      <c r="AN249" s="81" t="e">
        <f>VLOOKUP($B249,QualitativeNotes!N:O,2,FALSE)</f>
        <v>#N/A</v>
      </c>
      <c r="AO249" s="8" t="s">
        <v>710</v>
      </c>
      <c r="AP249" s="8" t="s">
        <v>691</v>
      </c>
      <c r="AQ249" s="8" t="s">
        <v>685</v>
      </c>
      <c r="AR249" s="77" t="s">
        <v>130</v>
      </c>
      <c r="AS249" s="5"/>
      <c r="AT249" s="78">
        <f>+HLOOKUP($B249,CRCC_AggregateDataFile!$E$1:$DV$7,6,0)</f>
        <v>0</v>
      </c>
      <c r="AU249" s="81" t="e">
        <f>VLOOKUP($B249,QualitativeNotes!U:V,2,FALSE)</f>
        <v>#N/A</v>
      </c>
    </row>
    <row r="250" spans="1:47" ht="30" x14ac:dyDescent="0.25">
      <c r="A250" s="89" t="str">
        <f t="shared" si="3"/>
        <v xml:space="preserve"> </v>
      </c>
      <c r="B250" s="90" t="s">
        <v>456</v>
      </c>
      <c r="C250" s="91" t="s">
        <v>443</v>
      </c>
      <c r="D250" s="91" t="s">
        <v>457</v>
      </c>
      <c r="E250" s="91" t="s">
        <v>225</v>
      </c>
      <c r="F250" s="8" t="s">
        <v>710</v>
      </c>
      <c r="G250" s="8" t="s">
        <v>684</v>
      </c>
      <c r="H250" s="8" t="s">
        <v>685</v>
      </c>
      <c r="I250" s="77" t="s">
        <v>130</v>
      </c>
      <c r="J250" s="5"/>
      <c r="K250" s="78">
        <f>+HLOOKUP(B250,CRCC_AggregateDataFile!$E$1:$DV$7,7,0)</f>
        <v>0</v>
      </c>
      <c r="L250" s="81" t="str">
        <f>VLOOKUP(B250,QualitativeNotes!B:C,2,FALSE)</f>
        <v>N/A</v>
      </c>
      <c r="M250" s="8" t="s">
        <v>710</v>
      </c>
      <c r="N250" s="8" t="s">
        <v>687</v>
      </c>
      <c r="O250" s="8" t="s">
        <v>685</v>
      </c>
      <c r="P250" s="77" t="s">
        <v>130</v>
      </c>
      <c r="Q250" s="5"/>
      <c r="R250" s="78">
        <f>+HLOOKUP($B250,CRCC_AggregateDataFile!$E$1:$DV$7,2,0)</f>
        <v>0</v>
      </c>
      <c r="S250" s="81" t="str">
        <f>VLOOKUP($B250,QualitativeNotes!B:C,2,FALSE)</f>
        <v>N/A</v>
      </c>
      <c r="T250" s="8" t="s">
        <v>710</v>
      </c>
      <c r="U250" s="8" t="s">
        <v>688</v>
      </c>
      <c r="V250" s="8" t="s">
        <v>685</v>
      </c>
      <c r="W250" s="77" t="s">
        <v>130</v>
      </c>
      <c r="X250" s="5"/>
      <c r="Y250" s="78">
        <f>+HLOOKUP($B250,CRCC_AggregateDataFile!$E$1:$DV$7,3,0)</f>
        <v>0</v>
      </c>
      <c r="Z250" s="81" t="str">
        <f>VLOOKUP($B250,QualitativeNotes!B:C,2,FALSE)</f>
        <v>N/A</v>
      </c>
      <c r="AA250" s="8" t="s">
        <v>710</v>
      </c>
      <c r="AB250" s="8" t="s">
        <v>689</v>
      </c>
      <c r="AC250" s="8" t="s">
        <v>685</v>
      </c>
      <c r="AD250" s="77" t="s">
        <v>130</v>
      </c>
      <c r="AE250" s="5"/>
      <c r="AF250" s="78">
        <f>+HLOOKUP($B250,CRCC_AggregateDataFile!$E$1:$DV$7,4,0)</f>
        <v>0</v>
      </c>
      <c r="AG250" s="81" t="e">
        <f>VLOOKUP($B250,QualitativeNotes!H:I,2,FALSE)</f>
        <v>#N/A</v>
      </c>
      <c r="AH250" s="8" t="s">
        <v>710</v>
      </c>
      <c r="AI250" s="8" t="s">
        <v>690</v>
      </c>
      <c r="AJ250" s="8" t="s">
        <v>685</v>
      </c>
      <c r="AK250" s="77" t="s">
        <v>130</v>
      </c>
      <c r="AL250" s="5"/>
      <c r="AM250" s="78">
        <f>+HLOOKUP($B250,CRCC_AggregateDataFile!$E$1:$DV$7,5,0)</f>
        <v>0</v>
      </c>
      <c r="AN250" s="81" t="e">
        <f>VLOOKUP($B250,QualitativeNotes!N:O,2,FALSE)</f>
        <v>#N/A</v>
      </c>
      <c r="AO250" s="8" t="s">
        <v>710</v>
      </c>
      <c r="AP250" s="8" t="s">
        <v>691</v>
      </c>
      <c r="AQ250" s="8" t="s">
        <v>685</v>
      </c>
      <c r="AR250" s="77" t="s">
        <v>130</v>
      </c>
      <c r="AS250" s="5"/>
      <c r="AT250" s="78">
        <f>+HLOOKUP($B250,CRCC_AggregateDataFile!$E$1:$DV$7,6,0)</f>
        <v>0</v>
      </c>
      <c r="AU250" s="81" t="e">
        <f>VLOOKUP($B250,QualitativeNotes!U:V,2,FALSE)</f>
        <v>#N/A</v>
      </c>
    </row>
    <row r="251" spans="1:47" ht="75" x14ac:dyDescent="0.25">
      <c r="A251" s="89" t="str">
        <f t="shared" si="3"/>
        <v xml:space="preserve"> </v>
      </c>
      <c r="B251" s="90" t="s">
        <v>458</v>
      </c>
      <c r="C251" s="91" t="s">
        <v>443</v>
      </c>
      <c r="D251" s="91" t="s">
        <v>459</v>
      </c>
      <c r="E251" s="91" t="s">
        <v>225</v>
      </c>
      <c r="F251" s="8" t="s">
        <v>710</v>
      </c>
      <c r="G251" s="8" t="s">
        <v>684</v>
      </c>
      <c r="H251" s="8" t="s">
        <v>685</v>
      </c>
      <c r="I251" s="77" t="s">
        <v>130</v>
      </c>
      <c r="J251" s="5" t="s">
        <v>717</v>
      </c>
      <c r="K251" s="78">
        <f>+HLOOKUP($B251,CRCC_DataFile_16_2!$E$1:$F$2,2,0)</f>
        <v>1</v>
      </c>
      <c r="L251" s="81" t="str">
        <f>VLOOKUP(B251,QualitativeNotes!B:C,2,FALSE)</f>
        <v>N/A</v>
      </c>
      <c r="M251" s="8" t="s">
        <v>710</v>
      </c>
      <c r="N251" s="8" t="s">
        <v>687</v>
      </c>
      <c r="O251" s="8" t="s">
        <v>685</v>
      </c>
      <c r="P251" s="77" t="s">
        <v>130</v>
      </c>
      <c r="Q251" s="5" t="s">
        <v>717</v>
      </c>
      <c r="R251" s="78"/>
      <c r="S251" s="81" t="str">
        <f>VLOOKUP($B251,QualitativeNotes!B:C,2,FALSE)</f>
        <v>N/A</v>
      </c>
      <c r="T251" s="8" t="s">
        <v>710</v>
      </c>
      <c r="U251" s="8" t="s">
        <v>688</v>
      </c>
      <c r="V251" s="8" t="s">
        <v>685</v>
      </c>
      <c r="W251" s="77" t="s">
        <v>130</v>
      </c>
      <c r="X251" s="5" t="s">
        <v>717</v>
      </c>
      <c r="Y251" s="78"/>
      <c r="Z251" s="81" t="str">
        <f>VLOOKUP($B251,QualitativeNotes!B:C,2,FALSE)</f>
        <v>N/A</v>
      </c>
      <c r="AA251" s="8" t="s">
        <v>710</v>
      </c>
      <c r="AB251" s="8" t="s">
        <v>689</v>
      </c>
      <c r="AC251" s="8" t="s">
        <v>685</v>
      </c>
      <c r="AD251" s="77" t="s">
        <v>130</v>
      </c>
      <c r="AE251" s="5" t="s">
        <v>717</v>
      </c>
      <c r="AF251" s="78"/>
      <c r="AG251" s="81" t="e">
        <f>VLOOKUP($B251,QualitativeNotes!H:I,2,FALSE)</f>
        <v>#N/A</v>
      </c>
      <c r="AH251" s="8" t="s">
        <v>710</v>
      </c>
      <c r="AI251" s="8" t="s">
        <v>690</v>
      </c>
      <c r="AJ251" s="8" t="s">
        <v>685</v>
      </c>
      <c r="AK251" s="77" t="s">
        <v>130</v>
      </c>
      <c r="AL251" s="5" t="s">
        <v>717</v>
      </c>
      <c r="AM251" s="78"/>
      <c r="AN251" s="81" t="e">
        <f>VLOOKUP($B251,QualitativeNotes!N:O,2,FALSE)</f>
        <v>#N/A</v>
      </c>
      <c r="AO251" s="8" t="s">
        <v>710</v>
      </c>
      <c r="AP251" s="8" t="s">
        <v>691</v>
      </c>
      <c r="AQ251" s="8" t="s">
        <v>685</v>
      </c>
      <c r="AR251" s="77" t="s">
        <v>130</v>
      </c>
      <c r="AS251" s="5" t="s">
        <v>717</v>
      </c>
      <c r="AT251" s="78"/>
      <c r="AU251" s="81" t="e">
        <f>VLOOKUP($B251,QualitativeNotes!U:V,2,FALSE)</f>
        <v>#N/A</v>
      </c>
    </row>
    <row r="252" spans="1:47" ht="60" x14ac:dyDescent="0.25">
      <c r="A252" s="89" t="str">
        <f t="shared" si="3"/>
        <v xml:space="preserve"> </v>
      </c>
      <c r="B252" s="90" t="s">
        <v>462</v>
      </c>
      <c r="C252" s="91" t="s">
        <v>443</v>
      </c>
      <c r="D252" s="91" t="s">
        <v>463</v>
      </c>
      <c r="E252" s="91" t="s">
        <v>154</v>
      </c>
      <c r="F252" s="8" t="s">
        <v>710</v>
      </c>
      <c r="G252" s="8" t="s">
        <v>684</v>
      </c>
      <c r="H252" s="8" t="s">
        <v>685</v>
      </c>
      <c r="I252" s="77" t="s">
        <v>130</v>
      </c>
      <c r="J252" s="5" t="s">
        <v>718</v>
      </c>
      <c r="K252" s="78">
        <f>+HLOOKUP(B252,CRCC_AggregateDataFile!$E$1:$DV$7,7,0)</f>
        <v>1</v>
      </c>
      <c r="L252" s="81" t="str">
        <f>VLOOKUP(B252,QualitativeNotes!B:C,2,FALSE)</f>
        <v>N/A</v>
      </c>
      <c r="M252" s="8" t="s">
        <v>710</v>
      </c>
      <c r="N252" s="8" t="s">
        <v>687</v>
      </c>
      <c r="O252" s="8" t="s">
        <v>685</v>
      </c>
      <c r="P252" s="77" t="s">
        <v>130</v>
      </c>
      <c r="Q252" s="5" t="s">
        <v>718</v>
      </c>
      <c r="R252" s="78">
        <f>+HLOOKUP($B252,CRCC_AggregateDataFile!$E$1:$DV$7,2,0)</f>
        <v>1</v>
      </c>
      <c r="S252" s="81" t="str">
        <f>VLOOKUP($B252,QualitativeNotes!B:C,2,FALSE)</f>
        <v>N/A</v>
      </c>
      <c r="T252" s="8" t="s">
        <v>710</v>
      </c>
      <c r="U252" s="8" t="s">
        <v>688</v>
      </c>
      <c r="V252" s="8" t="s">
        <v>685</v>
      </c>
      <c r="W252" s="77" t="s">
        <v>130</v>
      </c>
      <c r="X252" s="5" t="s">
        <v>718</v>
      </c>
      <c r="Y252" s="78">
        <f>+HLOOKUP($B252,CRCC_AggregateDataFile!$E$1:$DV$7,3,0)</f>
        <v>1</v>
      </c>
      <c r="Z252" s="81" t="str">
        <f>VLOOKUP($B252,QualitativeNotes!B:C,2,FALSE)</f>
        <v>N/A</v>
      </c>
      <c r="AA252" s="8" t="s">
        <v>710</v>
      </c>
      <c r="AB252" s="8" t="s">
        <v>689</v>
      </c>
      <c r="AC252" s="8" t="s">
        <v>685</v>
      </c>
      <c r="AD252" s="77" t="s">
        <v>130</v>
      </c>
      <c r="AE252" s="5" t="s">
        <v>718</v>
      </c>
      <c r="AF252" s="78">
        <f>+HLOOKUP($B252,CRCC_AggregateDataFile!$E$1:$DV$7,4,0)</f>
        <v>1</v>
      </c>
      <c r="AG252" s="81" t="e">
        <f>VLOOKUP($B252,QualitativeNotes!H:I,2,FALSE)</f>
        <v>#N/A</v>
      </c>
      <c r="AH252" s="8" t="s">
        <v>710</v>
      </c>
      <c r="AI252" s="8" t="s">
        <v>690</v>
      </c>
      <c r="AJ252" s="8" t="s">
        <v>685</v>
      </c>
      <c r="AK252" s="77" t="s">
        <v>130</v>
      </c>
      <c r="AL252" s="5" t="s">
        <v>718</v>
      </c>
      <c r="AM252" s="78">
        <f>+HLOOKUP($B252,CRCC_AggregateDataFile!$E$1:$DV$7,5,0)</f>
        <v>1</v>
      </c>
      <c r="AN252" s="81" t="e">
        <f>VLOOKUP($B252,QualitativeNotes!N:O,2,FALSE)</f>
        <v>#N/A</v>
      </c>
      <c r="AO252" s="8" t="s">
        <v>710</v>
      </c>
      <c r="AP252" s="8" t="s">
        <v>691</v>
      </c>
      <c r="AQ252" s="8" t="s">
        <v>685</v>
      </c>
      <c r="AR252" s="77" t="s">
        <v>130</v>
      </c>
      <c r="AS252" s="5" t="s">
        <v>718</v>
      </c>
      <c r="AT252" s="78">
        <f>+HLOOKUP($B252,CRCC_AggregateDataFile!$E$1:$DV$7,6,0)</f>
        <v>1</v>
      </c>
      <c r="AU252" s="81" t="e">
        <f>VLOOKUP($B252,QualitativeNotes!U:V,2,FALSE)</f>
        <v>#N/A</v>
      </c>
    </row>
    <row r="253" spans="1:47" ht="30" x14ac:dyDescent="0.25">
      <c r="A253" s="89" t="str">
        <f t="shared" si="3"/>
        <v xml:space="preserve"> </v>
      </c>
      <c r="B253" s="90" t="s">
        <v>465</v>
      </c>
      <c r="C253" s="91" t="s">
        <v>443</v>
      </c>
      <c r="D253" s="91" t="s">
        <v>466</v>
      </c>
      <c r="E253" s="91" t="s">
        <v>225</v>
      </c>
      <c r="F253" s="8" t="s">
        <v>710</v>
      </c>
      <c r="G253" s="8" t="s">
        <v>684</v>
      </c>
      <c r="H253" s="8" t="s">
        <v>685</v>
      </c>
      <c r="I253" s="77" t="s">
        <v>130</v>
      </c>
      <c r="J253" s="5"/>
      <c r="K253" s="78">
        <f>+HLOOKUP(B253,CRCC_AggregateDataFile!$E$1:$DV$7,7,0)</f>
        <v>2.2466070044207211</v>
      </c>
      <c r="L253" s="81" t="str">
        <f>VLOOKUP(B253,QualitativeNotes!B:C,2,FALSE)</f>
        <v>N/A</v>
      </c>
      <c r="M253" s="8" t="s">
        <v>710</v>
      </c>
      <c r="N253" s="8" t="s">
        <v>687</v>
      </c>
      <c r="O253" s="8" t="s">
        <v>685</v>
      </c>
      <c r="P253" s="77" t="s">
        <v>130</v>
      </c>
      <c r="Q253" s="5"/>
      <c r="R253" s="78">
        <f>+HLOOKUP($B253,CRCC_AggregateDataFile!$E$1:$DV$7,2,0)</f>
        <v>0</v>
      </c>
      <c r="S253" s="81" t="str">
        <f>VLOOKUP($B253,QualitativeNotes!B:C,2,FALSE)</f>
        <v>N/A</v>
      </c>
      <c r="T253" s="8" t="s">
        <v>710</v>
      </c>
      <c r="U253" s="8" t="s">
        <v>688</v>
      </c>
      <c r="V253" s="8" t="s">
        <v>685</v>
      </c>
      <c r="W253" s="77" t="s">
        <v>130</v>
      </c>
      <c r="X253" s="5"/>
      <c r="Y253" s="78">
        <f>+HLOOKUP($B253,CRCC_AggregateDataFile!$E$1:$DV$7,3,0)</f>
        <v>0</v>
      </c>
      <c r="Z253" s="81" t="str">
        <f>VLOOKUP($B253,QualitativeNotes!B:C,2,FALSE)</f>
        <v>N/A</v>
      </c>
      <c r="AA253" s="8" t="s">
        <v>710</v>
      </c>
      <c r="AB253" s="8" t="s">
        <v>689</v>
      </c>
      <c r="AC253" s="8" t="s">
        <v>685</v>
      </c>
      <c r="AD253" s="77" t="s">
        <v>130</v>
      </c>
      <c r="AE253" s="5"/>
      <c r="AF253" s="78">
        <f>+HLOOKUP($B253,CRCC_AggregateDataFile!$E$1:$DV$7,4,0)</f>
        <v>0</v>
      </c>
      <c r="AG253" s="81" t="e">
        <f>VLOOKUP($B253,QualitativeNotes!H:I,2,FALSE)</f>
        <v>#N/A</v>
      </c>
      <c r="AH253" s="8" t="s">
        <v>710</v>
      </c>
      <c r="AI253" s="8" t="s">
        <v>690</v>
      </c>
      <c r="AJ253" s="8" t="s">
        <v>685</v>
      </c>
      <c r="AK253" s="77" t="s">
        <v>130</v>
      </c>
      <c r="AL253" s="5"/>
      <c r="AM253" s="78">
        <f>+HLOOKUP($B253,CRCC_AggregateDataFile!$E$1:$DV$7,5,0)</f>
        <v>0</v>
      </c>
      <c r="AN253" s="81" t="e">
        <f>VLOOKUP($B253,QualitativeNotes!N:O,2,FALSE)</f>
        <v>#N/A</v>
      </c>
      <c r="AO253" s="8" t="s">
        <v>710</v>
      </c>
      <c r="AP253" s="8" t="s">
        <v>691</v>
      </c>
      <c r="AQ253" s="8" t="s">
        <v>685</v>
      </c>
      <c r="AR253" s="77" t="s">
        <v>130</v>
      </c>
      <c r="AS253" s="5"/>
      <c r="AT253" s="78">
        <f>+HLOOKUP($B253,CRCC_AggregateDataFile!$E$1:$DV$7,6,0)</f>
        <v>0</v>
      </c>
      <c r="AU253" s="81" t="e">
        <f>VLOOKUP($B253,QualitativeNotes!U:V,2,FALSE)</f>
        <v>#N/A</v>
      </c>
    </row>
    <row r="254" spans="1:47" ht="30" x14ac:dyDescent="0.25">
      <c r="A254" s="89" t="str">
        <f t="shared" si="3"/>
        <v xml:space="preserve"> </v>
      </c>
      <c r="B254" s="90" t="s">
        <v>467</v>
      </c>
      <c r="C254" s="91" t="s">
        <v>443</v>
      </c>
      <c r="D254" s="91" t="s">
        <v>468</v>
      </c>
      <c r="E254" s="91" t="s">
        <v>225</v>
      </c>
      <c r="F254" s="8" t="s">
        <v>710</v>
      </c>
      <c r="G254" s="8" t="s">
        <v>684</v>
      </c>
      <c r="H254" s="8" t="s">
        <v>685</v>
      </c>
      <c r="I254" s="77" t="s">
        <v>130</v>
      </c>
      <c r="J254" s="5"/>
      <c r="K254" s="78">
        <f>+HLOOKUP(B254,CRCC_AggregateDataFile!$E$1:$DV$7,7,0)</f>
        <v>0</v>
      </c>
      <c r="L254" s="81" t="str">
        <f>VLOOKUP(B254,QualitativeNotes!B:C,2,FALSE)</f>
        <v>N/A</v>
      </c>
      <c r="M254" s="8" t="s">
        <v>710</v>
      </c>
      <c r="N254" s="8" t="s">
        <v>687</v>
      </c>
      <c r="O254" s="8" t="s">
        <v>685</v>
      </c>
      <c r="P254" s="77" t="s">
        <v>130</v>
      </c>
      <c r="Q254" s="5"/>
      <c r="R254" s="78">
        <f>+HLOOKUP($B254,CRCC_AggregateDataFile!$E$1:$DV$7,2,0)</f>
        <v>0</v>
      </c>
      <c r="S254" s="81" t="str">
        <f>VLOOKUP($B254,QualitativeNotes!B:C,2,FALSE)</f>
        <v>N/A</v>
      </c>
      <c r="T254" s="8" t="s">
        <v>710</v>
      </c>
      <c r="U254" s="8" t="s">
        <v>688</v>
      </c>
      <c r="V254" s="8" t="s">
        <v>685</v>
      </c>
      <c r="W254" s="77" t="s">
        <v>130</v>
      </c>
      <c r="X254" s="5"/>
      <c r="Y254" s="78">
        <f>+HLOOKUP($B254,CRCC_AggregateDataFile!$E$1:$DV$7,3,0)</f>
        <v>0</v>
      </c>
      <c r="Z254" s="81" t="str">
        <f>VLOOKUP($B254,QualitativeNotes!B:C,2,FALSE)</f>
        <v>N/A</v>
      </c>
      <c r="AA254" s="8" t="s">
        <v>710</v>
      </c>
      <c r="AB254" s="8" t="s">
        <v>689</v>
      </c>
      <c r="AC254" s="8" t="s">
        <v>685</v>
      </c>
      <c r="AD254" s="77" t="s">
        <v>130</v>
      </c>
      <c r="AE254" s="5"/>
      <c r="AF254" s="78">
        <f>+HLOOKUP($B254,CRCC_AggregateDataFile!$E$1:$DV$7,4,0)</f>
        <v>0</v>
      </c>
      <c r="AG254" s="81" t="e">
        <f>VLOOKUP($B254,QualitativeNotes!H:I,2,FALSE)</f>
        <v>#N/A</v>
      </c>
      <c r="AH254" s="8" t="s">
        <v>710</v>
      </c>
      <c r="AI254" s="8" t="s">
        <v>690</v>
      </c>
      <c r="AJ254" s="8" t="s">
        <v>685</v>
      </c>
      <c r="AK254" s="77" t="s">
        <v>130</v>
      </c>
      <c r="AL254" s="5"/>
      <c r="AM254" s="78">
        <f>+HLOOKUP($B254,CRCC_AggregateDataFile!$E$1:$DV$7,5,0)</f>
        <v>0</v>
      </c>
      <c r="AN254" s="81" t="e">
        <f>VLOOKUP($B254,QualitativeNotes!N:O,2,FALSE)</f>
        <v>#N/A</v>
      </c>
      <c r="AO254" s="8" t="s">
        <v>710</v>
      </c>
      <c r="AP254" s="8" t="s">
        <v>691</v>
      </c>
      <c r="AQ254" s="8" t="s">
        <v>685</v>
      </c>
      <c r="AR254" s="77" t="s">
        <v>130</v>
      </c>
      <c r="AS254" s="5"/>
      <c r="AT254" s="78">
        <f>+HLOOKUP($B254,CRCC_AggregateDataFile!$E$1:$DV$7,6,0)</f>
        <v>0</v>
      </c>
      <c r="AU254" s="81" t="e">
        <f>VLOOKUP($B254,QualitativeNotes!U:V,2,FALSE)</f>
        <v>#N/A</v>
      </c>
    </row>
    <row r="255" spans="1:47" ht="30" x14ac:dyDescent="0.25">
      <c r="A255" s="89" t="str">
        <f t="shared" si="3"/>
        <v xml:space="preserve"> </v>
      </c>
      <c r="B255" s="90" t="s">
        <v>469</v>
      </c>
      <c r="C255" s="91" t="s">
        <v>443</v>
      </c>
      <c r="D255" s="91" t="s">
        <v>470</v>
      </c>
      <c r="E255" s="91" t="s">
        <v>225</v>
      </c>
      <c r="F255" s="8" t="s">
        <v>710</v>
      </c>
      <c r="G255" s="8" t="s">
        <v>684</v>
      </c>
      <c r="H255" s="8" t="s">
        <v>685</v>
      </c>
      <c r="I255" s="77" t="s">
        <v>130</v>
      </c>
      <c r="J255" s="5"/>
      <c r="K255" s="78">
        <f>+HLOOKUP(B255,CRCC_AggregateDataFile!$E$1:$DV$7,7,0)</f>
        <v>0</v>
      </c>
      <c r="L255" s="81" t="str">
        <f>VLOOKUP(B255,QualitativeNotes!B:C,2,FALSE)</f>
        <v>N/A</v>
      </c>
      <c r="M255" s="8" t="s">
        <v>710</v>
      </c>
      <c r="N255" s="8" t="s">
        <v>687</v>
      </c>
      <c r="O255" s="8" t="s">
        <v>685</v>
      </c>
      <c r="P255" s="77" t="s">
        <v>130</v>
      </c>
      <c r="Q255" s="5"/>
      <c r="R255" s="78">
        <f>+HLOOKUP($B255,CRCC_AggregateDataFile!$E$1:$DV$7,2,0)</f>
        <v>0</v>
      </c>
      <c r="S255" s="81" t="str">
        <f>VLOOKUP($B255,QualitativeNotes!B:C,2,FALSE)</f>
        <v>N/A</v>
      </c>
      <c r="T255" s="8" t="s">
        <v>710</v>
      </c>
      <c r="U255" s="8" t="s">
        <v>688</v>
      </c>
      <c r="V255" s="8" t="s">
        <v>685</v>
      </c>
      <c r="W255" s="77" t="s">
        <v>130</v>
      </c>
      <c r="X255" s="5"/>
      <c r="Y255" s="78">
        <f>+HLOOKUP($B255,CRCC_AggregateDataFile!$E$1:$DV$7,3,0)</f>
        <v>0</v>
      </c>
      <c r="Z255" s="81" t="str">
        <f>VLOOKUP($B255,QualitativeNotes!B:C,2,FALSE)</f>
        <v>N/A</v>
      </c>
      <c r="AA255" s="8" t="s">
        <v>710</v>
      </c>
      <c r="AB255" s="8" t="s">
        <v>689</v>
      </c>
      <c r="AC255" s="8" t="s">
        <v>685</v>
      </c>
      <c r="AD255" s="77" t="s">
        <v>130</v>
      </c>
      <c r="AE255" s="5"/>
      <c r="AF255" s="78">
        <f>+HLOOKUP($B255,CRCC_AggregateDataFile!$E$1:$DV$7,4,0)</f>
        <v>0</v>
      </c>
      <c r="AG255" s="81" t="e">
        <f>VLOOKUP($B255,QualitativeNotes!H:I,2,FALSE)</f>
        <v>#N/A</v>
      </c>
      <c r="AH255" s="8" t="s">
        <v>710</v>
      </c>
      <c r="AI255" s="8" t="s">
        <v>690</v>
      </c>
      <c r="AJ255" s="8" t="s">
        <v>685</v>
      </c>
      <c r="AK255" s="77" t="s">
        <v>130</v>
      </c>
      <c r="AL255" s="5"/>
      <c r="AM255" s="78">
        <f>+HLOOKUP($B255,CRCC_AggregateDataFile!$E$1:$DV$7,5,0)</f>
        <v>0</v>
      </c>
      <c r="AN255" s="81" t="e">
        <f>VLOOKUP($B255,QualitativeNotes!N:O,2,FALSE)</f>
        <v>#N/A</v>
      </c>
      <c r="AO255" s="8" t="s">
        <v>710</v>
      </c>
      <c r="AP255" s="8" t="s">
        <v>691</v>
      </c>
      <c r="AQ255" s="8" t="s">
        <v>685</v>
      </c>
      <c r="AR255" s="77" t="s">
        <v>130</v>
      </c>
      <c r="AS255" s="5"/>
      <c r="AT255" s="78">
        <f>+HLOOKUP($B255,CRCC_AggregateDataFile!$E$1:$DV$7,6,0)</f>
        <v>0</v>
      </c>
      <c r="AU255" s="81" t="e">
        <f>VLOOKUP($B255,QualitativeNotes!U:V,2,FALSE)</f>
        <v>#N/A</v>
      </c>
    </row>
    <row r="256" spans="1:47" ht="30" x14ac:dyDescent="0.25">
      <c r="A256" s="89" t="str">
        <f t="shared" si="3"/>
        <v xml:space="preserve"> </v>
      </c>
      <c r="B256" s="90" t="s">
        <v>471</v>
      </c>
      <c r="C256" s="91" t="s">
        <v>443</v>
      </c>
      <c r="D256" s="91" t="s">
        <v>472</v>
      </c>
      <c r="E256" s="91" t="s">
        <v>225</v>
      </c>
      <c r="F256" s="8" t="s">
        <v>710</v>
      </c>
      <c r="G256" s="8" t="s">
        <v>684</v>
      </c>
      <c r="H256" s="8" t="s">
        <v>685</v>
      </c>
      <c r="I256" s="77" t="s">
        <v>130</v>
      </c>
      <c r="J256" s="5"/>
      <c r="K256" s="78">
        <f>+HLOOKUP(B256,CRCC_AggregateDataFile!$E$1:$DV$7,7,0)</f>
        <v>0</v>
      </c>
      <c r="L256" s="81" t="str">
        <f>VLOOKUP(B256,QualitativeNotes!B:C,2,FALSE)</f>
        <v>N/A</v>
      </c>
      <c r="M256" s="8" t="s">
        <v>710</v>
      </c>
      <c r="N256" s="8" t="s">
        <v>687</v>
      </c>
      <c r="O256" s="8" t="s">
        <v>685</v>
      </c>
      <c r="P256" s="77" t="s">
        <v>130</v>
      </c>
      <c r="Q256" s="5"/>
      <c r="R256" s="78">
        <f>+HLOOKUP($B256,CRCC_AggregateDataFile!$E$1:$DV$7,2,0)</f>
        <v>0</v>
      </c>
      <c r="S256" s="81" t="str">
        <f>VLOOKUP($B256,QualitativeNotes!B:C,2,FALSE)</f>
        <v>N/A</v>
      </c>
      <c r="T256" s="8" t="s">
        <v>710</v>
      </c>
      <c r="U256" s="8" t="s">
        <v>688</v>
      </c>
      <c r="V256" s="8" t="s">
        <v>685</v>
      </c>
      <c r="W256" s="77" t="s">
        <v>130</v>
      </c>
      <c r="X256" s="5"/>
      <c r="Y256" s="78">
        <f>+HLOOKUP($B256,CRCC_AggregateDataFile!$E$1:$DV$7,3,0)</f>
        <v>0</v>
      </c>
      <c r="Z256" s="81" t="str">
        <f>VLOOKUP($B256,QualitativeNotes!B:C,2,FALSE)</f>
        <v>N/A</v>
      </c>
      <c r="AA256" s="8" t="s">
        <v>710</v>
      </c>
      <c r="AB256" s="8" t="s">
        <v>689</v>
      </c>
      <c r="AC256" s="8" t="s">
        <v>685</v>
      </c>
      <c r="AD256" s="77" t="s">
        <v>130</v>
      </c>
      <c r="AE256" s="5"/>
      <c r="AF256" s="78">
        <f>+HLOOKUP($B256,CRCC_AggregateDataFile!$E$1:$DV$7,4,0)</f>
        <v>0</v>
      </c>
      <c r="AG256" s="81" t="e">
        <f>VLOOKUP($B256,QualitativeNotes!H:I,2,FALSE)</f>
        <v>#N/A</v>
      </c>
      <c r="AH256" s="8" t="s">
        <v>710</v>
      </c>
      <c r="AI256" s="8" t="s">
        <v>690</v>
      </c>
      <c r="AJ256" s="8" t="s">
        <v>685</v>
      </c>
      <c r="AK256" s="77" t="s">
        <v>130</v>
      </c>
      <c r="AL256" s="5"/>
      <c r="AM256" s="78">
        <f>+HLOOKUP($B256,CRCC_AggregateDataFile!$E$1:$DV$7,5,0)</f>
        <v>0</v>
      </c>
      <c r="AN256" s="81" t="e">
        <f>VLOOKUP($B256,QualitativeNotes!N:O,2,FALSE)</f>
        <v>#N/A</v>
      </c>
      <c r="AO256" s="8" t="s">
        <v>710</v>
      </c>
      <c r="AP256" s="8" t="s">
        <v>691</v>
      </c>
      <c r="AQ256" s="8" t="s">
        <v>685</v>
      </c>
      <c r="AR256" s="77" t="s">
        <v>130</v>
      </c>
      <c r="AS256" s="5"/>
      <c r="AT256" s="78">
        <f>+HLOOKUP($B256,CRCC_AggregateDataFile!$E$1:$DV$7,6,0)</f>
        <v>0</v>
      </c>
      <c r="AU256" s="81" t="e">
        <f>VLOOKUP($B256,QualitativeNotes!U:V,2,FALSE)</f>
        <v>#N/A</v>
      </c>
    </row>
    <row r="257" spans="1:47" ht="30" x14ac:dyDescent="0.25">
      <c r="A257" s="89" t="str">
        <f t="shared" si="3"/>
        <v xml:space="preserve"> </v>
      </c>
      <c r="B257" s="90" t="s">
        <v>473</v>
      </c>
      <c r="C257" s="91" t="s">
        <v>443</v>
      </c>
      <c r="D257" s="91" t="s">
        <v>474</v>
      </c>
      <c r="E257" s="91" t="s">
        <v>225</v>
      </c>
      <c r="F257" s="8" t="s">
        <v>710</v>
      </c>
      <c r="G257" s="8" t="s">
        <v>684</v>
      </c>
      <c r="H257" s="8" t="s">
        <v>685</v>
      </c>
      <c r="I257" s="77" t="s">
        <v>130</v>
      </c>
      <c r="J257" s="5"/>
      <c r="K257" s="78">
        <f>+HLOOKUP(B257,CRCC_AggregateDataFile!$E$1:$DV$7,7,0)</f>
        <v>0</v>
      </c>
      <c r="L257" s="81" t="str">
        <f>VLOOKUP(B257,QualitativeNotes!B:C,2,FALSE)</f>
        <v>N/A</v>
      </c>
      <c r="M257" s="8" t="s">
        <v>710</v>
      </c>
      <c r="N257" s="8" t="s">
        <v>687</v>
      </c>
      <c r="O257" s="8" t="s">
        <v>685</v>
      </c>
      <c r="P257" s="77" t="s">
        <v>130</v>
      </c>
      <c r="Q257" s="5"/>
      <c r="R257" s="78">
        <f>+HLOOKUP($B257,CRCC_AggregateDataFile!$E$1:$DV$7,2,0)</f>
        <v>0</v>
      </c>
      <c r="S257" s="81" t="str">
        <f>VLOOKUP($B257,QualitativeNotes!B:C,2,FALSE)</f>
        <v>N/A</v>
      </c>
      <c r="T257" s="8" t="s">
        <v>710</v>
      </c>
      <c r="U257" s="8" t="s">
        <v>688</v>
      </c>
      <c r="V257" s="8" t="s">
        <v>685</v>
      </c>
      <c r="W257" s="77" t="s">
        <v>130</v>
      </c>
      <c r="X257" s="5"/>
      <c r="Y257" s="78">
        <f>+HLOOKUP($B257,CRCC_AggregateDataFile!$E$1:$DV$7,3,0)</f>
        <v>0</v>
      </c>
      <c r="Z257" s="81" t="str">
        <f>VLOOKUP($B257,QualitativeNotes!B:C,2,FALSE)</f>
        <v>N/A</v>
      </c>
      <c r="AA257" s="8" t="s">
        <v>710</v>
      </c>
      <c r="AB257" s="8" t="s">
        <v>689</v>
      </c>
      <c r="AC257" s="8" t="s">
        <v>685</v>
      </c>
      <c r="AD257" s="77" t="s">
        <v>130</v>
      </c>
      <c r="AE257" s="5"/>
      <c r="AF257" s="78">
        <f>+HLOOKUP($B257,CRCC_AggregateDataFile!$E$1:$DV$7,4,0)</f>
        <v>0</v>
      </c>
      <c r="AG257" s="81" t="e">
        <f>VLOOKUP($B257,QualitativeNotes!H:I,2,FALSE)</f>
        <v>#N/A</v>
      </c>
      <c r="AH257" s="8" t="s">
        <v>710</v>
      </c>
      <c r="AI257" s="8" t="s">
        <v>690</v>
      </c>
      <c r="AJ257" s="8" t="s">
        <v>685</v>
      </c>
      <c r="AK257" s="77" t="s">
        <v>130</v>
      </c>
      <c r="AL257" s="5"/>
      <c r="AM257" s="78">
        <f>+HLOOKUP($B257,CRCC_AggregateDataFile!$E$1:$DV$7,5,0)</f>
        <v>0</v>
      </c>
      <c r="AN257" s="81" t="e">
        <f>VLOOKUP($B257,QualitativeNotes!N:O,2,FALSE)</f>
        <v>#N/A</v>
      </c>
      <c r="AO257" s="8" t="s">
        <v>710</v>
      </c>
      <c r="AP257" s="8" t="s">
        <v>691</v>
      </c>
      <c r="AQ257" s="8" t="s">
        <v>685</v>
      </c>
      <c r="AR257" s="77" t="s">
        <v>130</v>
      </c>
      <c r="AS257" s="5"/>
      <c r="AT257" s="78">
        <f>+HLOOKUP($B257,CRCC_AggregateDataFile!$E$1:$DV$7,6,0)</f>
        <v>0</v>
      </c>
      <c r="AU257" s="81" t="e">
        <f>VLOOKUP($B257,QualitativeNotes!U:V,2,FALSE)</f>
        <v>#N/A</v>
      </c>
    </row>
    <row r="258" spans="1:47" ht="45" x14ac:dyDescent="0.25">
      <c r="A258" s="89" t="str">
        <f t="shared" si="3"/>
        <v xml:space="preserve"> </v>
      </c>
      <c r="B258" s="90" t="s">
        <v>475</v>
      </c>
      <c r="C258" s="91" t="s">
        <v>443</v>
      </c>
      <c r="D258" s="91" t="s">
        <v>476</v>
      </c>
      <c r="E258" s="91" t="s">
        <v>225</v>
      </c>
      <c r="F258" s="8" t="s">
        <v>710</v>
      </c>
      <c r="G258" s="8" t="s">
        <v>684</v>
      </c>
      <c r="H258" s="8" t="s">
        <v>685</v>
      </c>
      <c r="I258" s="77" t="s">
        <v>130</v>
      </c>
      <c r="J258" s="5" t="s">
        <v>717</v>
      </c>
      <c r="K258" s="78">
        <f>+HLOOKUP($B258,CRCC_DataFile_16_2!$E$1:$F$2,2,0)</f>
        <v>1</v>
      </c>
      <c r="L258" s="81" t="str">
        <f>VLOOKUP(B258,QualitativeNotes!B:C,2,FALSE)</f>
        <v>N/A</v>
      </c>
      <c r="M258" s="8" t="s">
        <v>710</v>
      </c>
      <c r="N258" s="8" t="s">
        <v>687</v>
      </c>
      <c r="O258" s="8" t="s">
        <v>685</v>
      </c>
      <c r="P258" s="77" t="s">
        <v>130</v>
      </c>
      <c r="Q258" s="5" t="s">
        <v>717</v>
      </c>
      <c r="R258" s="78"/>
      <c r="S258" s="81" t="str">
        <f>VLOOKUP($B258,QualitativeNotes!B:C,2,FALSE)</f>
        <v>N/A</v>
      </c>
      <c r="T258" s="8" t="s">
        <v>710</v>
      </c>
      <c r="U258" s="8" t="s">
        <v>688</v>
      </c>
      <c r="V258" s="8" t="s">
        <v>685</v>
      </c>
      <c r="W258" s="77" t="s">
        <v>130</v>
      </c>
      <c r="X258" s="5" t="s">
        <v>717</v>
      </c>
      <c r="Y258" s="78"/>
      <c r="Z258" s="81" t="str">
        <f>VLOOKUP($B258,QualitativeNotes!B:C,2,FALSE)</f>
        <v>N/A</v>
      </c>
      <c r="AA258" s="8" t="s">
        <v>710</v>
      </c>
      <c r="AB258" s="8" t="s">
        <v>689</v>
      </c>
      <c r="AC258" s="8" t="s">
        <v>685</v>
      </c>
      <c r="AD258" s="77" t="s">
        <v>130</v>
      </c>
      <c r="AE258" s="5" t="s">
        <v>717</v>
      </c>
      <c r="AF258" s="78"/>
      <c r="AG258" s="81" t="e">
        <f>VLOOKUP($B258,QualitativeNotes!H:I,2,FALSE)</f>
        <v>#N/A</v>
      </c>
      <c r="AH258" s="8" t="s">
        <v>710</v>
      </c>
      <c r="AI258" s="8" t="s">
        <v>690</v>
      </c>
      <c r="AJ258" s="8" t="s">
        <v>685</v>
      </c>
      <c r="AK258" s="77" t="s">
        <v>130</v>
      </c>
      <c r="AL258" s="5" t="s">
        <v>717</v>
      </c>
      <c r="AM258" s="78"/>
      <c r="AN258" s="81" t="e">
        <f>VLOOKUP($B258,QualitativeNotes!N:O,2,FALSE)</f>
        <v>#N/A</v>
      </c>
      <c r="AO258" s="8" t="s">
        <v>710</v>
      </c>
      <c r="AP258" s="8" t="s">
        <v>691</v>
      </c>
      <c r="AQ258" s="8" t="s">
        <v>685</v>
      </c>
      <c r="AR258" s="77" t="s">
        <v>130</v>
      </c>
      <c r="AS258" s="5" t="s">
        <v>717</v>
      </c>
      <c r="AT258" s="78"/>
      <c r="AU258" s="81" t="e">
        <f>VLOOKUP($B258,QualitativeNotes!U:V,2,FALSE)</f>
        <v>#N/A</v>
      </c>
    </row>
    <row r="259" spans="1:47" ht="30" x14ac:dyDescent="0.25">
      <c r="A259" s="89" t="str">
        <f t="shared" si="3"/>
        <v xml:space="preserve"> </v>
      </c>
      <c r="B259" s="90" t="s">
        <v>478</v>
      </c>
      <c r="C259" s="91" t="s">
        <v>443</v>
      </c>
      <c r="D259" s="91" t="s">
        <v>479</v>
      </c>
      <c r="E259" s="91" t="s">
        <v>154</v>
      </c>
      <c r="F259" s="8" t="s">
        <v>710</v>
      </c>
      <c r="G259" s="8" t="s">
        <v>684</v>
      </c>
      <c r="H259" s="8" t="s">
        <v>685</v>
      </c>
      <c r="I259" s="77" t="s">
        <v>130</v>
      </c>
      <c r="J259" s="5" t="s">
        <v>718</v>
      </c>
      <c r="K259" s="78">
        <f>+HLOOKUP(B259,CRCC_AggregateDataFile!$E$1:$DV$7,7,0)</f>
        <v>3</v>
      </c>
      <c r="L259" s="81" t="str">
        <f>VLOOKUP(B259,QualitativeNotes!B:C,2,FALSE)</f>
        <v>N/A</v>
      </c>
      <c r="M259" s="8" t="s">
        <v>710</v>
      </c>
      <c r="N259" s="8" t="s">
        <v>687</v>
      </c>
      <c r="O259" s="8" t="s">
        <v>685</v>
      </c>
      <c r="P259" s="77" t="s">
        <v>130</v>
      </c>
      <c r="Q259" s="5" t="s">
        <v>719</v>
      </c>
      <c r="R259" s="78">
        <f>+HLOOKUP($B259,CRCC_AggregateDataFile!$E$1:$DV$7,2,0)</f>
        <v>0</v>
      </c>
      <c r="S259" s="81" t="str">
        <f>VLOOKUP($B259,QualitativeNotes!B:C,2,FALSE)</f>
        <v>N/A</v>
      </c>
      <c r="T259" s="8" t="s">
        <v>710</v>
      </c>
      <c r="U259" s="8" t="s">
        <v>688</v>
      </c>
      <c r="V259" s="8" t="s">
        <v>685</v>
      </c>
      <c r="W259" s="77" t="s">
        <v>130</v>
      </c>
      <c r="X259" s="5" t="s">
        <v>719</v>
      </c>
      <c r="Y259" s="78">
        <f>+HLOOKUP($B259,CRCC_AggregateDataFile!$E$1:$DV$7,3,0)</f>
        <v>0</v>
      </c>
      <c r="Z259" s="81" t="str">
        <f>VLOOKUP($B259,QualitativeNotes!B:C,2,FALSE)</f>
        <v>N/A</v>
      </c>
      <c r="AA259" s="8" t="s">
        <v>710</v>
      </c>
      <c r="AB259" s="8" t="s">
        <v>689</v>
      </c>
      <c r="AC259" s="8" t="s">
        <v>685</v>
      </c>
      <c r="AD259" s="77" t="s">
        <v>130</v>
      </c>
      <c r="AE259" s="5" t="s">
        <v>719</v>
      </c>
      <c r="AF259" s="78">
        <f>+HLOOKUP($B259,CRCC_AggregateDataFile!$E$1:$DV$7,4,0)</f>
        <v>0</v>
      </c>
      <c r="AG259" s="81" t="e">
        <f>VLOOKUP($B259,QualitativeNotes!H:I,2,FALSE)</f>
        <v>#N/A</v>
      </c>
      <c r="AH259" s="8" t="s">
        <v>710</v>
      </c>
      <c r="AI259" s="8" t="s">
        <v>690</v>
      </c>
      <c r="AJ259" s="8" t="s">
        <v>685</v>
      </c>
      <c r="AK259" s="77" t="s">
        <v>130</v>
      </c>
      <c r="AL259" s="5" t="s">
        <v>719</v>
      </c>
      <c r="AM259" s="78">
        <f>+HLOOKUP($B259,CRCC_AggregateDataFile!$E$1:$DV$7,5,0)</f>
        <v>0</v>
      </c>
      <c r="AN259" s="81" t="e">
        <f>VLOOKUP($B259,QualitativeNotes!N:O,2,FALSE)</f>
        <v>#N/A</v>
      </c>
      <c r="AO259" s="8" t="s">
        <v>710</v>
      </c>
      <c r="AP259" s="8" t="s">
        <v>691</v>
      </c>
      <c r="AQ259" s="8" t="s">
        <v>685</v>
      </c>
      <c r="AR259" s="77" t="s">
        <v>130</v>
      </c>
      <c r="AS259" s="5" t="s">
        <v>719</v>
      </c>
      <c r="AT259" s="78">
        <f>+HLOOKUP($B259,CRCC_AggregateDataFile!$E$1:$DV$7,6,0)</f>
        <v>0</v>
      </c>
      <c r="AU259" s="81" t="e">
        <f>VLOOKUP($B259,QualitativeNotes!U:V,2,FALSE)</f>
        <v>#N/A</v>
      </c>
    </row>
    <row r="260" spans="1:47" ht="45" x14ac:dyDescent="0.25">
      <c r="A260" s="89" t="str">
        <f t="shared" ref="A260:A323" si="4">+A259</f>
        <v xml:space="preserve"> </v>
      </c>
      <c r="B260" s="90" t="s">
        <v>480</v>
      </c>
      <c r="C260" s="91" t="s">
        <v>443</v>
      </c>
      <c r="D260" s="91" t="s">
        <v>481</v>
      </c>
      <c r="E260" s="91" t="s">
        <v>71</v>
      </c>
      <c r="F260" s="8" t="s">
        <v>710</v>
      </c>
      <c r="G260" s="8" t="s">
        <v>684</v>
      </c>
      <c r="H260" s="8" t="s">
        <v>685</v>
      </c>
      <c r="I260" s="77" t="s">
        <v>130</v>
      </c>
      <c r="J260" s="5"/>
      <c r="K260" s="78">
        <f>+HLOOKUP(B260,CRCC_AggregateDataFile!$E$1:$DV$7,7,0)</f>
        <v>0.02</v>
      </c>
      <c r="L260" s="81" t="str">
        <f>VLOOKUP(B260,QualitativeNotes!B:C,2,FALSE)</f>
        <v>N/A</v>
      </c>
      <c r="M260" s="8" t="s">
        <v>710</v>
      </c>
      <c r="N260" s="8" t="s">
        <v>687</v>
      </c>
      <c r="O260" s="8" t="s">
        <v>685</v>
      </c>
      <c r="P260" s="77" t="s">
        <v>130</v>
      </c>
      <c r="Q260" s="5"/>
      <c r="R260" s="78">
        <f>+HLOOKUP($B260,CRCC_AggregateDataFile!$E$1:$DV$7,2,0)</f>
        <v>0</v>
      </c>
      <c r="S260" s="81" t="str">
        <f>VLOOKUP($B260,QualitativeNotes!B:C,2,FALSE)</f>
        <v>N/A</v>
      </c>
      <c r="T260" s="8" t="s">
        <v>710</v>
      </c>
      <c r="U260" s="8" t="s">
        <v>688</v>
      </c>
      <c r="V260" s="8" t="s">
        <v>685</v>
      </c>
      <c r="W260" s="77" t="s">
        <v>130</v>
      </c>
      <c r="X260" s="5"/>
      <c r="Y260" s="78">
        <f>+HLOOKUP($B260,CRCC_AggregateDataFile!$E$1:$DV$7,3,0)</f>
        <v>0</v>
      </c>
      <c r="Z260" s="81" t="str">
        <f>VLOOKUP($B260,QualitativeNotes!B:C,2,FALSE)</f>
        <v>N/A</v>
      </c>
      <c r="AA260" s="8" t="s">
        <v>710</v>
      </c>
      <c r="AB260" s="8" t="s">
        <v>689</v>
      </c>
      <c r="AC260" s="8" t="s">
        <v>685</v>
      </c>
      <c r="AD260" s="77" t="s">
        <v>130</v>
      </c>
      <c r="AE260" s="5"/>
      <c r="AF260" s="78">
        <f>+HLOOKUP($B260,CRCC_AggregateDataFile!$E$1:$DV$7,4,0)</f>
        <v>0</v>
      </c>
      <c r="AG260" s="81" t="e">
        <f>VLOOKUP($B260,QualitativeNotes!H:I,2,FALSE)</f>
        <v>#N/A</v>
      </c>
      <c r="AH260" s="8" t="s">
        <v>710</v>
      </c>
      <c r="AI260" s="8" t="s">
        <v>690</v>
      </c>
      <c r="AJ260" s="8" t="s">
        <v>685</v>
      </c>
      <c r="AK260" s="77" t="s">
        <v>130</v>
      </c>
      <c r="AL260" s="5"/>
      <c r="AM260" s="78">
        <f>+HLOOKUP($B260,CRCC_AggregateDataFile!$E$1:$DV$7,5,0)</f>
        <v>0</v>
      </c>
      <c r="AN260" s="81" t="e">
        <f>VLOOKUP($B260,QualitativeNotes!N:O,2,FALSE)</f>
        <v>#N/A</v>
      </c>
      <c r="AO260" s="8" t="s">
        <v>710</v>
      </c>
      <c r="AP260" s="8" t="s">
        <v>691</v>
      </c>
      <c r="AQ260" s="8" t="s">
        <v>685</v>
      </c>
      <c r="AR260" s="77" t="s">
        <v>130</v>
      </c>
      <c r="AS260" s="5"/>
      <c r="AT260" s="78">
        <f>+HLOOKUP($B260,CRCC_AggregateDataFile!$E$1:$DV$7,6,0)</f>
        <v>0</v>
      </c>
      <c r="AU260" s="81" t="e">
        <f>VLOOKUP($B260,QualitativeNotes!U:V,2,FALSE)</f>
        <v>#N/A</v>
      </c>
    </row>
    <row r="261" spans="1:47" ht="45" x14ac:dyDescent="0.25">
      <c r="A261" s="89" t="str">
        <f t="shared" si="4"/>
        <v xml:space="preserve"> </v>
      </c>
      <c r="B261" s="90" t="s">
        <v>482</v>
      </c>
      <c r="C261" s="91" t="s">
        <v>443</v>
      </c>
      <c r="D261" s="91" t="s">
        <v>483</v>
      </c>
      <c r="E261" s="91" t="s">
        <v>71</v>
      </c>
      <c r="F261" s="8" t="s">
        <v>710</v>
      </c>
      <c r="G261" s="8" t="s">
        <v>684</v>
      </c>
      <c r="H261" s="8" t="s">
        <v>685</v>
      </c>
      <c r="I261" s="77" t="s">
        <v>130</v>
      </c>
      <c r="J261" s="5"/>
      <c r="K261" s="78" t="str">
        <f>+HLOOKUP(B261,CRCC_AggregateDataFile!$E$1:$DV$7,7,0)</f>
        <v>article 1.6.5.13. Circular Única CRCC
https://www.camaraderiesgo.com/regulacion/regulacion-camara/</v>
      </c>
      <c r="L261" s="81" t="str">
        <f>VLOOKUP(B261,QualitativeNotes!B:C,2,FALSE)</f>
        <v>N/A</v>
      </c>
      <c r="M261" s="8" t="s">
        <v>710</v>
      </c>
      <c r="N261" s="8" t="s">
        <v>687</v>
      </c>
      <c r="O261" s="8" t="s">
        <v>685</v>
      </c>
      <c r="P261" s="77" t="s">
        <v>130</v>
      </c>
      <c r="Q261" s="5"/>
      <c r="R261" s="78">
        <f>+HLOOKUP($B261,CRCC_AggregateDataFile!$E$1:$DV$7,2,0)</f>
        <v>0</v>
      </c>
      <c r="S261" s="81" t="str">
        <f>VLOOKUP($B261,QualitativeNotes!B:C,2,FALSE)</f>
        <v>N/A</v>
      </c>
      <c r="T261" s="8" t="s">
        <v>710</v>
      </c>
      <c r="U261" s="8" t="s">
        <v>688</v>
      </c>
      <c r="V261" s="8" t="s">
        <v>685</v>
      </c>
      <c r="W261" s="77" t="s">
        <v>130</v>
      </c>
      <c r="X261" s="5"/>
      <c r="Y261" s="78">
        <f>+HLOOKUP($B261,CRCC_AggregateDataFile!$E$1:$DV$7,3,0)</f>
        <v>0</v>
      </c>
      <c r="Z261" s="81" t="str">
        <f>VLOOKUP($B261,QualitativeNotes!B:C,2,FALSE)</f>
        <v>N/A</v>
      </c>
      <c r="AA261" s="8" t="s">
        <v>710</v>
      </c>
      <c r="AB261" s="8" t="s">
        <v>689</v>
      </c>
      <c r="AC261" s="8" t="s">
        <v>685</v>
      </c>
      <c r="AD261" s="77" t="s">
        <v>130</v>
      </c>
      <c r="AE261" s="5"/>
      <c r="AF261" s="78">
        <f>+HLOOKUP($B261,CRCC_AggregateDataFile!$E$1:$DV$7,4,0)</f>
        <v>0</v>
      </c>
      <c r="AG261" s="81" t="e">
        <f>VLOOKUP($B261,QualitativeNotes!H:I,2,FALSE)</f>
        <v>#N/A</v>
      </c>
      <c r="AH261" s="8" t="s">
        <v>710</v>
      </c>
      <c r="AI261" s="8" t="s">
        <v>690</v>
      </c>
      <c r="AJ261" s="8" t="s">
        <v>685</v>
      </c>
      <c r="AK261" s="77" t="s">
        <v>130</v>
      </c>
      <c r="AL261" s="5"/>
      <c r="AM261" s="78">
        <f>+HLOOKUP($B261,CRCC_AggregateDataFile!$E$1:$DV$7,5,0)</f>
        <v>0</v>
      </c>
      <c r="AN261" s="81" t="e">
        <f>VLOOKUP($B261,QualitativeNotes!N:O,2,FALSE)</f>
        <v>#N/A</v>
      </c>
      <c r="AO261" s="8" t="s">
        <v>710</v>
      </c>
      <c r="AP261" s="8" t="s">
        <v>691</v>
      </c>
      <c r="AQ261" s="8" t="s">
        <v>685</v>
      </c>
      <c r="AR261" s="77" t="s">
        <v>130</v>
      </c>
      <c r="AS261" s="5"/>
      <c r="AT261" s="78">
        <f>+HLOOKUP($B261,CRCC_AggregateDataFile!$E$1:$DV$7,6,0)</f>
        <v>0</v>
      </c>
      <c r="AU261" s="81" t="e">
        <f>VLOOKUP($B261,QualitativeNotes!U:V,2,FALSE)</f>
        <v>#N/A</v>
      </c>
    </row>
    <row r="262" spans="1:47" ht="30" x14ac:dyDescent="0.25">
      <c r="A262" s="89" t="str">
        <f t="shared" si="4"/>
        <v xml:space="preserve"> </v>
      </c>
      <c r="B262" s="90" t="s">
        <v>484</v>
      </c>
      <c r="C262" s="91" t="s">
        <v>443</v>
      </c>
      <c r="D262" s="91" t="s">
        <v>485</v>
      </c>
      <c r="E262" s="91" t="s">
        <v>200</v>
      </c>
      <c r="F262" s="8" t="s">
        <v>710</v>
      </c>
      <c r="G262" s="8" t="s">
        <v>684</v>
      </c>
      <c r="H262" s="8" t="s">
        <v>685</v>
      </c>
      <c r="I262" s="77" t="s">
        <v>130</v>
      </c>
      <c r="J262" s="5"/>
      <c r="K262" s="78">
        <f>+HLOOKUP(B262,CRCC_AggregateDataFile!$E$1:$DV$7,7,0)</f>
        <v>0</v>
      </c>
      <c r="L262" s="81" t="str">
        <f>VLOOKUP(B262,QualitativeNotes!B:C,2,FALSE)</f>
        <v>N/A</v>
      </c>
      <c r="M262" s="8" t="s">
        <v>710</v>
      </c>
      <c r="N262" s="8" t="s">
        <v>687</v>
      </c>
      <c r="O262" s="8" t="s">
        <v>685</v>
      </c>
      <c r="P262" s="77" t="s">
        <v>130</v>
      </c>
      <c r="Q262" s="5"/>
      <c r="R262" s="78">
        <f>+HLOOKUP($B262,CRCC_AggregateDataFile!$E$1:$DV$7,2,0)</f>
        <v>0</v>
      </c>
      <c r="S262" s="81" t="str">
        <f>VLOOKUP($B262,QualitativeNotes!B:C,2,FALSE)</f>
        <v>N/A</v>
      </c>
      <c r="T262" s="8" t="s">
        <v>710</v>
      </c>
      <c r="U262" s="8" t="s">
        <v>688</v>
      </c>
      <c r="V262" s="8" t="s">
        <v>685</v>
      </c>
      <c r="W262" s="77" t="s">
        <v>130</v>
      </c>
      <c r="X262" s="5"/>
      <c r="Y262" s="78">
        <f>+HLOOKUP($B262,CRCC_AggregateDataFile!$E$1:$DV$7,3,0)</f>
        <v>0</v>
      </c>
      <c r="Z262" s="81" t="str">
        <f>VLOOKUP($B262,QualitativeNotes!B:C,2,FALSE)</f>
        <v>N/A</v>
      </c>
      <c r="AA262" s="8" t="s">
        <v>710</v>
      </c>
      <c r="AB262" s="8" t="s">
        <v>689</v>
      </c>
      <c r="AC262" s="8" t="s">
        <v>685</v>
      </c>
      <c r="AD262" s="77" t="s">
        <v>130</v>
      </c>
      <c r="AE262" s="5"/>
      <c r="AF262" s="78">
        <f>+HLOOKUP($B262,CRCC_AggregateDataFile!$E$1:$DV$7,4,0)</f>
        <v>0</v>
      </c>
      <c r="AG262" s="81" t="e">
        <f>VLOOKUP($B262,QualitativeNotes!H:I,2,FALSE)</f>
        <v>#N/A</v>
      </c>
      <c r="AH262" s="8" t="s">
        <v>710</v>
      </c>
      <c r="AI262" s="8" t="s">
        <v>690</v>
      </c>
      <c r="AJ262" s="8" t="s">
        <v>685</v>
      </c>
      <c r="AK262" s="77" t="s">
        <v>130</v>
      </c>
      <c r="AL262" s="5"/>
      <c r="AM262" s="78">
        <f>+HLOOKUP($B262,CRCC_AggregateDataFile!$E$1:$DV$7,5,0)</f>
        <v>0</v>
      </c>
      <c r="AN262" s="81" t="e">
        <f>VLOOKUP($B262,QualitativeNotes!N:O,2,FALSE)</f>
        <v>#N/A</v>
      </c>
      <c r="AO262" s="8" t="s">
        <v>710</v>
      </c>
      <c r="AP262" s="8" t="s">
        <v>691</v>
      </c>
      <c r="AQ262" s="8" t="s">
        <v>685</v>
      </c>
      <c r="AR262" s="77" t="s">
        <v>130</v>
      </c>
      <c r="AS262" s="5"/>
      <c r="AT262" s="78">
        <f>+HLOOKUP($B262,CRCC_AggregateDataFile!$E$1:$DV$7,6,0)</f>
        <v>0</v>
      </c>
      <c r="AU262" s="81" t="e">
        <f>VLOOKUP($B262,QualitativeNotes!U:V,2,FALSE)</f>
        <v>#N/A</v>
      </c>
    </row>
    <row r="263" spans="1:47" ht="30" x14ac:dyDescent="0.25">
      <c r="A263" s="89" t="str">
        <f t="shared" si="4"/>
        <v xml:space="preserve"> </v>
      </c>
      <c r="B263" s="90" t="s">
        <v>486</v>
      </c>
      <c r="C263" s="91" t="s">
        <v>443</v>
      </c>
      <c r="D263" s="91" t="s">
        <v>487</v>
      </c>
      <c r="E263" s="91" t="s">
        <v>225</v>
      </c>
      <c r="F263" s="8" t="s">
        <v>710</v>
      </c>
      <c r="G263" s="8" t="s">
        <v>684</v>
      </c>
      <c r="H263" s="8" t="s">
        <v>685</v>
      </c>
      <c r="I263" s="77" t="s">
        <v>130</v>
      </c>
      <c r="J263" s="5"/>
      <c r="K263" s="78">
        <f>+HLOOKUP(B263,CRCC_AggregateDataFile!$E$1:$DV$7,7,0)</f>
        <v>2.2466070044207211</v>
      </c>
      <c r="L263" s="81" t="str">
        <f>VLOOKUP(B263,QualitativeNotes!B:C,2,FALSE)</f>
        <v>N/A</v>
      </c>
      <c r="M263" s="8" t="s">
        <v>710</v>
      </c>
      <c r="N263" s="8" t="s">
        <v>687</v>
      </c>
      <c r="O263" s="8" t="s">
        <v>685</v>
      </c>
      <c r="P263" s="77" t="s">
        <v>130</v>
      </c>
      <c r="Q263" s="5"/>
      <c r="R263" s="78">
        <f>+HLOOKUP($B263,CRCC_AggregateDataFile!$E$1:$DV$7,2,0)</f>
        <v>0</v>
      </c>
      <c r="S263" s="81" t="str">
        <f>VLOOKUP($B263,QualitativeNotes!B:C,2,FALSE)</f>
        <v>N/A</v>
      </c>
      <c r="T263" s="8" t="s">
        <v>710</v>
      </c>
      <c r="U263" s="8" t="s">
        <v>688</v>
      </c>
      <c r="V263" s="8" t="s">
        <v>685</v>
      </c>
      <c r="W263" s="77" t="s">
        <v>130</v>
      </c>
      <c r="X263" s="5"/>
      <c r="Y263" s="78">
        <f>+HLOOKUP($B263,CRCC_AggregateDataFile!$E$1:$DV$7,3,0)</f>
        <v>0</v>
      </c>
      <c r="Z263" s="81" t="str">
        <f>VLOOKUP($B263,QualitativeNotes!B:C,2,FALSE)</f>
        <v>N/A</v>
      </c>
      <c r="AA263" s="8" t="s">
        <v>710</v>
      </c>
      <c r="AB263" s="8" t="s">
        <v>689</v>
      </c>
      <c r="AC263" s="8" t="s">
        <v>685</v>
      </c>
      <c r="AD263" s="77" t="s">
        <v>130</v>
      </c>
      <c r="AE263" s="5"/>
      <c r="AF263" s="78">
        <f>+HLOOKUP($B263,CRCC_AggregateDataFile!$E$1:$DV$7,4,0)</f>
        <v>0</v>
      </c>
      <c r="AG263" s="81" t="e">
        <f>VLOOKUP($B263,QualitativeNotes!H:I,2,FALSE)</f>
        <v>#N/A</v>
      </c>
      <c r="AH263" s="8" t="s">
        <v>710</v>
      </c>
      <c r="AI263" s="8" t="s">
        <v>690</v>
      </c>
      <c r="AJ263" s="8" t="s">
        <v>685</v>
      </c>
      <c r="AK263" s="77" t="s">
        <v>130</v>
      </c>
      <c r="AL263" s="5"/>
      <c r="AM263" s="78">
        <f>+HLOOKUP($B263,CRCC_AggregateDataFile!$E$1:$DV$7,5,0)</f>
        <v>0</v>
      </c>
      <c r="AN263" s="81" t="e">
        <f>VLOOKUP($B263,QualitativeNotes!N:O,2,FALSE)</f>
        <v>#N/A</v>
      </c>
      <c r="AO263" s="8" t="s">
        <v>710</v>
      </c>
      <c r="AP263" s="8" t="s">
        <v>691</v>
      </c>
      <c r="AQ263" s="8" t="s">
        <v>685</v>
      </c>
      <c r="AR263" s="77" t="s">
        <v>130</v>
      </c>
      <c r="AS263" s="5"/>
      <c r="AT263" s="78">
        <f>+HLOOKUP($B263,CRCC_AggregateDataFile!$E$1:$DV$7,6,0)</f>
        <v>0</v>
      </c>
      <c r="AU263" s="81" t="e">
        <f>VLOOKUP($B263,QualitativeNotes!U:V,2,FALSE)</f>
        <v>#N/A</v>
      </c>
    </row>
    <row r="264" spans="1:47" ht="57.75" customHeight="1" x14ac:dyDescent="0.25">
      <c r="A264" s="89" t="str">
        <f t="shared" si="4"/>
        <v xml:space="preserve"> </v>
      </c>
      <c r="B264" s="90" t="s">
        <v>489</v>
      </c>
      <c r="C264" s="91" t="s">
        <v>488</v>
      </c>
      <c r="D264" s="91" t="s">
        <v>490</v>
      </c>
      <c r="E264" s="91" t="s">
        <v>131</v>
      </c>
      <c r="F264" s="8" t="s">
        <v>710</v>
      </c>
      <c r="G264" s="8" t="s">
        <v>684</v>
      </c>
      <c r="H264" s="8" t="s">
        <v>685</v>
      </c>
      <c r="I264" s="77" t="s">
        <v>130</v>
      </c>
      <c r="J264" s="5"/>
      <c r="K264" s="78">
        <f>+HLOOKUP(B264,CRCC_AggregateDataFile!$E$1:$DV$7,7,0)</f>
        <v>0</v>
      </c>
      <c r="L264" s="81" t="str">
        <f>VLOOKUP(B264,QualitativeNotes!B:C,2,FALSE)</f>
        <v>N/A</v>
      </c>
      <c r="M264" s="8" t="s">
        <v>710</v>
      </c>
      <c r="N264" s="8" t="s">
        <v>687</v>
      </c>
      <c r="O264" s="8" t="s">
        <v>685</v>
      </c>
      <c r="P264" s="77" t="s">
        <v>130</v>
      </c>
      <c r="Q264" s="5"/>
      <c r="R264" s="78">
        <f>+HLOOKUP($B264,CRCC_AggregateDataFile!$E$1:$DV$7,2,0)</f>
        <v>0</v>
      </c>
      <c r="S264" s="81" t="str">
        <f>VLOOKUP($B264,QualitativeNotes!B:C,2,FALSE)</f>
        <v>N/A</v>
      </c>
      <c r="T264" s="8" t="s">
        <v>710</v>
      </c>
      <c r="U264" s="8" t="s">
        <v>688</v>
      </c>
      <c r="V264" s="8" t="s">
        <v>685</v>
      </c>
      <c r="W264" s="77" t="s">
        <v>130</v>
      </c>
      <c r="X264" s="5"/>
      <c r="Y264" s="78">
        <f>+HLOOKUP($B264,CRCC_AggregateDataFile!$E$1:$DV$7,3,0)</f>
        <v>0</v>
      </c>
      <c r="Z264" s="81" t="str">
        <f>VLOOKUP($B264,QualitativeNotes!B:C,2,FALSE)</f>
        <v>N/A</v>
      </c>
      <c r="AA264" s="8" t="s">
        <v>710</v>
      </c>
      <c r="AB264" s="8" t="s">
        <v>689</v>
      </c>
      <c r="AC264" s="8" t="s">
        <v>685</v>
      </c>
      <c r="AD264" s="77" t="s">
        <v>130</v>
      </c>
      <c r="AE264" s="5"/>
      <c r="AF264" s="78">
        <f>+HLOOKUP($B264,CRCC_AggregateDataFile!$E$1:$DV$7,4,0)</f>
        <v>0</v>
      </c>
      <c r="AG264" s="81" t="e">
        <f>VLOOKUP($B264,QualitativeNotes!H:I,2,FALSE)</f>
        <v>#N/A</v>
      </c>
      <c r="AH264" s="8" t="s">
        <v>710</v>
      </c>
      <c r="AI264" s="8" t="s">
        <v>690</v>
      </c>
      <c r="AJ264" s="8" t="s">
        <v>685</v>
      </c>
      <c r="AK264" s="77" t="s">
        <v>130</v>
      </c>
      <c r="AL264" s="5"/>
      <c r="AM264" s="78">
        <f>+HLOOKUP($B264,CRCC_AggregateDataFile!$E$1:$DV$7,5,0)</f>
        <v>0</v>
      </c>
      <c r="AN264" s="81" t="e">
        <f>VLOOKUP($B264,QualitativeNotes!N:O,2,FALSE)</f>
        <v>#N/A</v>
      </c>
      <c r="AO264" s="8" t="s">
        <v>710</v>
      </c>
      <c r="AP264" s="8" t="s">
        <v>691</v>
      </c>
      <c r="AQ264" s="8" t="s">
        <v>685</v>
      </c>
      <c r="AR264" s="77" t="s">
        <v>130</v>
      </c>
      <c r="AS264" s="5"/>
      <c r="AT264" s="78">
        <f>+HLOOKUP($B264,CRCC_AggregateDataFile!$E$1:$DV$7,6,0)</f>
        <v>0</v>
      </c>
      <c r="AU264" s="81" t="e">
        <f>VLOOKUP($B264,QualitativeNotes!U:V,2,FALSE)</f>
        <v>#N/A</v>
      </c>
    </row>
    <row r="265" spans="1:47" ht="60.75" customHeight="1" x14ac:dyDescent="0.25">
      <c r="A265" s="89" t="str">
        <f t="shared" si="4"/>
        <v xml:space="preserve"> </v>
      </c>
      <c r="B265" s="90" t="s">
        <v>491</v>
      </c>
      <c r="C265" s="91" t="s">
        <v>488</v>
      </c>
      <c r="D265" s="91" t="s">
        <v>492</v>
      </c>
      <c r="E265" s="91" t="s">
        <v>131</v>
      </c>
      <c r="F265" s="8" t="s">
        <v>710</v>
      </c>
      <c r="G265" s="8" t="s">
        <v>684</v>
      </c>
      <c r="H265" s="8" t="s">
        <v>685</v>
      </c>
      <c r="I265" s="77" t="s">
        <v>130</v>
      </c>
      <c r="J265" s="5"/>
      <c r="K265" s="78">
        <f>+HLOOKUP(B265,CRCC_AggregateDataFile!$E$1:$DV$7,7,0)</f>
        <v>0</v>
      </c>
      <c r="L265" s="81" t="str">
        <f>VLOOKUP(B265,QualitativeNotes!B:C,2,FALSE)</f>
        <v>N/A</v>
      </c>
      <c r="M265" s="8" t="s">
        <v>710</v>
      </c>
      <c r="N265" s="8" t="s">
        <v>687</v>
      </c>
      <c r="O265" s="8" t="s">
        <v>685</v>
      </c>
      <c r="P265" s="77" t="s">
        <v>130</v>
      </c>
      <c r="Q265" s="5"/>
      <c r="R265" s="78">
        <f>+HLOOKUP($B265,CRCC_AggregateDataFile!$E$1:$DV$7,2,0)</f>
        <v>0</v>
      </c>
      <c r="S265" s="81" t="str">
        <f>VLOOKUP($B265,QualitativeNotes!B:C,2,FALSE)</f>
        <v>N/A</v>
      </c>
      <c r="T265" s="8" t="s">
        <v>710</v>
      </c>
      <c r="U265" s="8" t="s">
        <v>688</v>
      </c>
      <c r="V265" s="8" t="s">
        <v>685</v>
      </c>
      <c r="W265" s="77" t="s">
        <v>130</v>
      </c>
      <c r="X265" s="5"/>
      <c r="Y265" s="78">
        <f>+HLOOKUP($B265,CRCC_AggregateDataFile!$E$1:$DV$7,3,0)</f>
        <v>0</v>
      </c>
      <c r="Z265" s="81" t="str">
        <f>VLOOKUP($B265,QualitativeNotes!B:C,2,FALSE)</f>
        <v>N/A</v>
      </c>
      <c r="AA265" s="8" t="s">
        <v>710</v>
      </c>
      <c r="AB265" s="8" t="s">
        <v>689</v>
      </c>
      <c r="AC265" s="8" t="s">
        <v>685</v>
      </c>
      <c r="AD265" s="77" t="s">
        <v>130</v>
      </c>
      <c r="AE265" s="5"/>
      <c r="AF265" s="78">
        <f>+HLOOKUP($B265,CRCC_AggregateDataFile!$E$1:$DV$7,4,0)</f>
        <v>0</v>
      </c>
      <c r="AG265" s="81" t="e">
        <f>VLOOKUP($B265,QualitativeNotes!H:I,2,FALSE)</f>
        <v>#N/A</v>
      </c>
      <c r="AH265" s="8" t="s">
        <v>710</v>
      </c>
      <c r="AI265" s="8" t="s">
        <v>690</v>
      </c>
      <c r="AJ265" s="8" t="s">
        <v>685</v>
      </c>
      <c r="AK265" s="77" t="s">
        <v>130</v>
      </c>
      <c r="AL265" s="5"/>
      <c r="AM265" s="78">
        <f>+HLOOKUP($B265,CRCC_AggregateDataFile!$E$1:$DV$7,5,0)</f>
        <v>0</v>
      </c>
      <c r="AN265" s="81" t="e">
        <f>VLOOKUP($B265,QualitativeNotes!N:O,2,FALSE)</f>
        <v>#N/A</v>
      </c>
      <c r="AO265" s="8" t="s">
        <v>710</v>
      </c>
      <c r="AP265" s="8" t="s">
        <v>691</v>
      </c>
      <c r="AQ265" s="8" t="s">
        <v>685</v>
      </c>
      <c r="AR265" s="77" t="s">
        <v>130</v>
      </c>
      <c r="AS265" s="5"/>
      <c r="AT265" s="78">
        <f>+HLOOKUP($B265,CRCC_AggregateDataFile!$E$1:$DV$7,6,0)</f>
        <v>0</v>
      </c>
      <c r="AU265" s="81" t="e">
        <f>VLOOKUP($B265,QualitativeNotes!U:V,2,FALSE)</f>
        <v>#N/A</v>
      </c>
    </row>
    <row r="266" spans="1:47" ht="107.25" customHeight="1" x14ac:dyDescent="0.25">
      <c r="A266" s="89" t="str">
        <f t="shared" si="4"/>
        <v xml:space="preserve"> </v>
      </c>
      <c r="B266" s="90" t="s">
        <v>493</v>
      </c>
      <c r="C266" s="91" t="s">
        <v>488</v>
      </c>
      <c r="D266" s="91" t="s">
        <v>494</v>
      </c>
      <c r="E266" s="91" t="s">
        <v>131</v>
      </c>
      <c r="F266" s="8" t="s">
        <v>710</v>
      </c>
      <c r="G266" s="8" t="s">
        <v>684</v>
      </c>
      <c r="H266" s="8" t="s">
        <v>685</v>
      </c>
      <c r="I266" s="77" t="s">
        <v>130</v>
      </c>
      <c r="J266" s="5" t="s">
        <v>720</v>
      </c>
      <c r="K266" s="78">
        <f>+HLOOKUP($B266,CRCC_DataFile_16_3!$F$1:$G$7,2,0)</f>
        <v>0</v>
      </c>
      <c r="L266" s="81" t="str">
        <f>VLOOKUP(B266,QualitativeNotes!B:C,2,FALSE)</f>
        <v>N/A</v>
      </c>
      <c r="M266" s="8" t="s">
        <v>710</v>
      </c>
      <c r="N266" s="8" t="s">
        <v>687</v>
      </c>
      <c r="O266" s="8" t="s">
        <v>685</v>
      </c>
      <c r="P266" s="77" t="s">
        <v>130</v>
      </c>
      <c r="Q266" s="5" t="s">
        <v>720</v>
      </c>
      <c r="R266" s="78"/>
      <c r="S266" s="81" t="str">
        <f>VLOOKUP($B266,QualitativeNotes!B:C,2,FALSE)</f>
        <v>N/A</v>
      </c>
      <c r="T266" s="8" t="s">
        <v>710</v>
      </c>
      <c r="U266" s="8" t="s">
        <v>688</v>
      </c>
      <c r="V266" s="8" t="s">
        <v>685</v>
      </c>
      <c r="W266" s="77" t="s">
        <v>130</v>
      </c>
      <c r="X266" s="5" t="s">
        <v>720</v>
      </c>
      <c r="Y266" s="78"/>
      <c r="Z266" s="81" t="str">
        <f>VLOOKUP($B266,QualitativeNotes!B:C,2,FALSE)</f>
        <v>N/A</v>
      </c>
      <c r="AA266" s="8" t="s">
        <v>710</v>
      </c>
      <c r="AB266" s="8" t="s">
        <v>689</v>
      </c>
      <c r="AC266" s="8" t="s">
        <v>685</v>
      </c>
      <c r="AD266" s="77" t="s">
        <v>130</v>
      </c>
      <c r="AE266" s="5" t="s">
        <v>720</v>
      </c>
      <c r="AF266" s="78"/>
      <c r="AG266" s="81" t="e">
        <f>VLOOKUP($B266,QualitativeNotes!H:I,2,FALSE)</f>
        <v>#N/A</v>
      </c>
      <c r="AH266" s="8" t="s">
        <v>710</v>
      </c>
      <c r="AI266" s="8" t="s">
        <v>690</v>
      </c>
      <c r="AJ266" s="8" t="s">
        <v>685</v>
      </c>
      <c r="AK266" s="77" t="s">
        <v>130</v>
      </c>
      <c r="AL266" s="5" t="s">
        <v>720</v>
      </c>
      <c r="AM266" s="78"/>
      <c r="AN266" s="81" t="e">
        <f>VLOOKUP($B266,QualitativeNotes!N:O,2,FALSE)</f>
        <v>#N/A</v>
      </c>
      <c r="AO266" s="8" t="s">
        <v>710</v>
      </c>
      <c r="AP266" s="8" t="s">
        <v>691</v>
      </c>
      <c r="AQ266" s="8" t="s">
        <v>685</v>
      </c>
      <c r="AR266" s="77" t="s">
        <v>130</v>
      </c>
      <c r="AS266" s="5" t="s">
        <v>720</v>
      </c>
      <c r="AT266" s="78"/>
      <c r="AU266" s="81" t="e">
        <f>VLOOKUP($B266,QualitativeNotes!U:V,2,FALSE)</f>
        <v>#N/A</v>
      </c>
    </row>
    <row r="267" spans="1:47" ht="90" x14ac:dyDescent="0.25">
      <c r="A267" s="89" t="str">
        <f t="shared" si="4"/>
        <v xml:space="preserve"> </v>
      </c>
      <c r="B267" s="90" t="s">
        <v>493</v>
      </c>
      <c r="C267" s="91" t="s">
        <v>488</v>
      </c>
      <c r="D267" s="91" t="s">
        <v>494</v>
      </c>
      <c r="E267" s="91" t="s">
        <v>131</v>
      </c>
      <c r="F267" s="8" t="s">
        <v>710</v>
      </c>
      <c r="G267" s="8" t="s">
        <v>684</v>
      </c>
      <c r="H267" s="8" t="s">
        <v>685</v>
      </c>
      <c r="I267" s="77" t="s">
        <v>130</v>
      </c>
      <c r="J267" s="5" t="s">
        <v>721</v>
      </c>
      <c r="K267" s="78">
        <f>+HLOOKUP($B267,CRCC_DataFile_16_3!$F$1:$G$7,3,0)</f>
        <v>0</v>
      </c>
      <c r="L267" s="81" t="str">
        <f>VLOOKUP(B267,QualitativeNotes!B:C,2,FALSE)</f>
        <v>N/A</v>
      </c>
      <c r="M267" s="8" t="s">
        <v>710</v>
      </c>
      <c r="N267" s="8" t="s">
        <v>687</v>
      </c>
      <c r="O267" s="8" t="s">
        <v>685</v>
      </c>
      <c r="P267" s="77" t="s">
        <v>130</v>
      </c>
      <c r="Q267" s="5" t="s">
        <v>721</v>
      </c>
      <c r="R267" s="78"/>
      <c r="S267" s="81" t="str">
        <f>VLOOKUP($B267,QualitativeNotes!B:C,2,FALSE)</f>
        <v>N/A</v>
      </c>
      <c r="T267" s="8" t="s">
        <v>710</v>
      </c>
      <c r="U267" s="8" t="s">
        <v>688</v>
      </c>
      <c r="V267" s="8" t="s">
        <v>685</v>
      </c>
      <c r="W267" s="77" t="s">
        <v>130</v>
      </c>
      <c r="X267" s="5" t="s">
        <v>721</v>
      </c>
      <c r="Y267" s="78"/>
      <c r="Z267" s="81" t="str">
        <f>VLOOKUP($B267,QualitativeNotes!B:C,2,FALSE)</f>
        <v>N/A</v>
      </c>
      <c r="AA267" s="8" t="s">
        <v>710</v>
      </c>
      <c r="AB267" s="8" t="s">
        <v>689</v>
      </c>
      <c r="AC267" s="8" t="s">
        <v>685</v>
      </c>
      <c r="AD267" s="77" t="s">
        <v>130</v>
      </c>
      <c r="AE267" s="5" t="s">
        <v>721</v>
      </c>
      <c r="AF267" s="78"/>
      <c r="AG267" s="81" t="e">
        <f>VLOOKUP($B267,QualitativeNotes!H:I,2,FALSE)</f>
        <v>#N/A</v>
      </c>
      <c r="AH267" s="8" t="s">
        <v>710</v>
      </c>
      <c r="AI267" s="8" t="s">
        <v>690</v>
      </c>
      <c r="AJ267" s="8" t="s">
        <v>685</v>
      </c>
      <c r="AK267" s="77" t="s">
        <v>130</v>
      </c>
      <c r="AL267" s="5" t="s">
        <v>721</v>
      </c>
      <c r="AM267" s="78"/>
      <c r="AN267" s="81" t="e">
        <f>VLOOKUP($B267,QualitativeNotes!N:O,2,FALSE)</f>
        <v>#N/A</v>
      </c>
      <c r="AO267" s="8" t="s">
        <v>710</v>
      </c>
      <c r="AP267" s="8" t="s">
        <v>691</v>
      </c>
      <c r="AQ267" s="8" t="s">
        <v>685</v>
      </c>
      <c r="AR267" s="77" t="s">
        <v>130</v>
      </c>
      <c r="AS267" s="5" t="s">
        <v>721</v>
      </c>
      <c r="AT267" s="78"/>
      <c r="AU267" s="81" t="e">
        <f>VLOOKUP($B267,QualitativeNotes!U:V,2,FALSE)</f>
        <v>#N/A</v>
      </c>
    </row>
    <row r="268" spans="1:47" ht="90" x14ac:dyDescent="0.25">
      <c r="A268" s="89" t="str">
        <f t="shared" si="4"/>
        <v xml:space="preserve"> </v>
      </c>
      <c r="B268" s="90" t="s">
        <v>493</v>
      </c>
      <c r="C268" s="91" t="s">
        <v>488</v>
      </c>
      <c r="D268" s="91" t="s">
        <v>494</v>
      </c>
      <c r="E268" s="91" t="s">
        <v>131</v>
      </c>
      <c r="F268" s="8" t="s">
        <v>710</v>
      </c>
      <c r="G268" s="8" t="s">
        <v>684</v>
      </c>
      <c r="H268" s="8" t="s">
        <v>685</v>
      </c>
      <c r="I268" s="77" t="s">
        <v>130</v>
      </c>
      <c r="J268" s="5" t="s">
        <v>722</v>
      </c>
      <c r="K268" s="78">
        <f>+HLOOKUP($B268,CRCC_DataFile_16_3!$F$1:$G$7,4,0)</f>
        <v>0</v>
      </c>
      <c r="L268" s="81" t="str">
        <f>VLOOKUP(B268,QualitativeNotes!B:C,2,FALSE)</f>
        <v>N/A</v>
      </c>
      <c r="M268" s="8" t="s">
        <v>710</v>
      </c>
      <c r="N268" s="8" t="s">
        <v>687</v>
      </c>
      <c r="O268" s="8" t="s">
        <v>685</v>
      </c>
      <c r="P268" s="77" t="s">
        <v>130</v>
      </c>
      <c r="Q268" s="5" t="s">
        <v>722</v>
      </c>
      <c r="R268" s="78"/>
      <c r="S268" s="81" t="str">
        <f>VLOOKUP($B268,QualitativeNotes!B:C,2,FALSE)</f>
        <v>N/A</v>
      </c>
      <c r="T268" s="8" t="s">
        <v>710</v>
      </c>
      <c r="U268" s="8" t="s">
        <v>688</v>
      </c>
      <c r="V268" s="8" t="s">
        <v>685</v>
      </c>
      <c r="W268" s="77" t="s">
        <v>130</v>
      </c>
      <c r="X268" s="5" t="s">
        <v>722</v>
      </c>
      <c r="Y268" s="78"/>
      <c r="Z268" s="81" t="str">
        <f>VLOOKUP($B268,QualitativeNotes!B:C,2,FALSE)</f>
        <v>N/A</v>
      </c>
      <c r="AA268" s="8" t="s">
        <v>710</v>
      </c>
      <c r="AB268" s="8" t="s">
        <v>689</v>
      </c>
      <c r="AC268" s="8" t="s">
        <v>685</v>
      </c>
      <c r="AD268" s="77" t="s">
        <v>130</v>
      </c>
      <c r="AE268" s="5" t="s">
        <v>722</v>
      </c>
      <c r="AF268" s="78"/>
      <c r="AG268" s="81" t="e">
        <f>VLOOKUP($B268,QualitativeNotes!H:I,2,FALSE)</f>
        <v>#N/A</v>
      </c>
      <c r="AH268" s="8" t="s">
        <v>710</v>
      </c>
      <c r="AI268" s="8" t="s">
        <v>690</v>
      </c>
      <c r="AJ268" s="8" t="s">
        <v>685</v>
      </c>
      <c r="AK268" s="77" t="s">
        <v>130</v>
      </c>
      <c r="AL268" s="5" t="s">
        <v>722</v>
      </c>
      <c r="AM268" s="78"/>
      <c r="AN268" s="81" t="e">
        <f>VLOOKUP($B268,QualitativeNotes!N:O,2,FALSE)</f>
        <v>#N/A</v>
      </c>
      <c r="AO268" s="8" t="s">
        <v>710</v>
      </c>
      <c r="AP268" s="8" t="s">
        <v>691</v>
      </c>
      <c r="AQ268" s="8" t="s">
        <v>685</v>
      </c>
      <c r="AR268" s="77" t="s">
        <v>130</v>
      </c>
      <c r="AS268" s="5" t="s">
        <v>722</v>
      </c>
      <c r="AT268" s="78"/>
      <c r="AU268" s="81" t="e">
        <f>VLOOKUP($B268,QualitativeNotes!U:V,2,FALSE)</f>
        <v>#N/A</v>
      </c>
    </row>
    <row r="269" spans="1:47" ht="90" x14ac:dyDescent="0.25">
      <c r="A269" s="89" t="str">
        <f t="shared" si="4"/>
        <v xml:space="preserve"> </v>
      </c>
      <c r="B269" s="90" t="s">
        <v>493</v>
      </c>
      <c r="C269" s="91" t="s">
        <v>488</v>
      </c>
      <c r="D269" s="91" t="s">
        <v>494</v>
      </c>
      <c r="E269" s="91" t="s">
        <v>131</v>
      </c>
      <c r="F269" s="8" t="s">
        <v>710</v>
      </c>
      <c r="G269" s="8" t="s">
        <v>684</v>
      </c>
      <c r="H269" s="8" t="s">
        <v>685</v>
      </c>
      <c r="I269" s="77" t="s">
        <v>130</v>
      </c>
      <c r="J269" s="5" t="s">
        <v>723</v>
      </c>
      <c r="K269" s="78">
        <f>+HLOOKUP($B269,CRCC_DataFile_16_3!$F$1:$G$7,5,0)</f>
        <v>0</v>
      </c>
      <c r="L269" s="81" t="str">
        <f>VLOOKUP(B269,QualitativeNotes!B:C,2,FALSE)</f>
        <v>N/A</v>
      </c>
      <c r="M269" s="8" t="s">
        <v>710</v>
      </c>
      <c r="N269" s="8" t="s">
        <v>687</v>
      </c>
      <c r="O269" s="8" t="s">
        <v>685</v>
      </c>
      <c r="P269" s="77" t="s">
        <v>130</v>
      </c>
      <c r="Q269" s="5" t="s">
        <v>723</v>
      </c>
      <c r="R269" s="78"/>
      <c r="S269" s="81" t="str">
        <f>VLOOKUP($B269,QualitativeNotes!B:C,2,FALSE)</f>
        <v>N/A</v>
      </c>
      <c r="T269" s="8" t="s">
        <v>710</v>
      </c>
      <c r="U269" s="8" t="s">
        <v>688</v>
      </c>
      <c r="V269" s="8" t="s">
        <v>685</v>
      </c>
      <c r="W269" s="77" t="s">
        <v>130</v>
      </c>
      <c r="X269" s="5" t="s">
        <v>723</v>
      </c>
      <c r="Y269" s="78"/>
      <c r="Z269" s="81" t="str">
        <f>VLOOKUP($B269,QualitativeNotes!B:C,2,FALSE)</f>
        <v>N/A</v>
      </c>
      <c r="AA269" s="8" t="s">
        <v>710</v>
      </c>
      <c r="AB269" s="8" t="s">
        <v>689</v>
      </c>
      <c r="AC269" s="8" t="s">
        <v>685</v>
      </c>
      <c r="AD269" s="77" t="s">
        <v>130</v>
      </c>
      <c r="AE269" s="5" t="s">
        <v>723</v>
      </c>
      <c r="AF269" s="78"/>
      <c r="AG269" s="81" t="e">
        <f>VLOOKUP($B269,QualitativeNotes!H:I,2,FALSE)</f>
        <v>#N/A</v>
      </c>
      <c r="AH269" s="8" t="s">
        <v>710</v>
      </c>
      <c r="AI269" s="8" t="s">
        <v>690</v>
      </c>
      <c r="AJ269" s="8" t="s">
        <v>685</v>
      </c>
      <c r="AK269" s="77" t="s">
        <v>130</v>
      </c>
      <c r="AL269" s="5" t="s">
        <v>723</v>
      </c>
      <c r="AM269" s="78"/>
      <c r="AN269" s="81" t="e">
        <f>VLOOKUP($B269,QualitativeNotes!N:O,2,FALSE)</f>
        <v>#N/A</v>
      </c>
      <c r="AO269" s="8" t="s">
        <v>710</v>
      </c>
      <c r="AP269" s="8" t="s">
        <v>691</v>
      </c>
      <c r="AQ269" s="8" t="s">
        <v>685</v>
      </c>
      <c r="AR269" s="77" t="s">
        <v>130</v>
      </c>
      <c r="AS269" s="5" t="s">
        <v>723</v>
      </c>
      <c r="AT269" s="78"/>
      <c r="AU269" s="81" t="e">
        <f>VLOOKUP($B269,QualitativeNotes!U:V,2,FALSE)</f>
        <v>#N/A</v>
      </c>
    </row>
    <row r="270" spans="1:47" ht="90" x14ac:dyDescent="0.25">
      <c r="A270" s="89" t="str">
        <f t="shared" si="4"/>
        <v xml:space="preserve"> </v>
      </c>
      <c r="B270" s="90" t="s">
        <v>493</v>
      </c>
      <c r="C270" s="91" t="s">
        <v>488</v>
      </c>
      <c r="D270" s="91" t="s">
        <v>494</v>
      </c>
      <c r="E270" s="91" t="s">
        <v>131</v>
      </c>
      <c r="F270" s="8" t="s">
        <v>710</v>
      </c>
      <c r="G270" s="8" t="s">
        <v>684</v>
      </c>
      <c r="H270" s="8" t="s">
        <v>685</v>
      </c>
      <c r="I270" s="77" t="s">
        <v>130</v>
      </c>
      <c r="J270" s="5" t="s">
        <v>724</v>
      </c>
      <c r="K270" s="78">
        <f>+HLOOKUP($B270,CRCC_DataFile_16_3!$F$1:$G$7,7,0)</f>
        <v>0</v>
      </c>
      <c r="L270" s="81" t="str">
        <f>VLOOKUP(B270,QualitativeNotes!B:C,2,FALSE)</f>
        <v>N/A</v>
      </c>
      <c r="M270" s="8" t="s">
        <v>710</v>
      </c>
      <c r="N270" s="8" t="s">
        <v>687</v>
      </c>
      <c r="O270" s="8" t="s">
        <v>685</v>
      </c>
      <c r="P270" s="77" t="s">
        <v>130</v>
      </c>
      <c r="Q270" s="5" t="s">
        <v>724</v>
      </c>
      <c r="R270" s="78"/>
      <c r="S270" s="81" t="str">
        <f>VLOOKUP($B270,QualitativeNotes!B:C,2,FALSE)</f>
        <v>N/A</v>
      </c>
      <c r="T270" s="8" t="s">
        <v>710</v>
      </c>
      <c r="U270" s="8" t="s">
        <v>688</v>
      </c>
      <c r="V270" s="8" t="s">
        <v>685</v>
      </c>
      <c r="W270" s="77" t="s">
        <v>130</v>
      </c>
      <c r="X270" s="5" t="s">
        <v>724</v>
      </c>
      <c r="Y270" s="78"/>
      <c r="Z270" s="81" t="str">
        <f>VLOOKUP($B270,QualitativeNotes!B:C,2,FALSE)</f>
        <v>N/A</v>
      </c>
      <c r="AA270" s="8" t="s">
        <v>710</v>
      </c>
      <c r="AB270" s="8" t="s">
        <v>689</v>
      </c>
      <c r="AC270" s="8" t="s">
        <v>685</v>
      </c>
      <c r="AD270" s="77" t="s">
        <v>130</v>
      </c>
      <c r="AE270" s="5" t="s">
        <v>724</v>
      </c>
      <c r="AF270" s="78"/>
      <c r="AG270" s="81" t="e">
        <f>VLOOKUP($B270,QualitativeNotes!H:I,2,FALSE)</f>
        <v>#N/A</v>
      </c>
      <c r="AH270" s="8" t="s">
        <v>710</v>
      </c>
      <c r="AI270" s="8" t="s">
        <v>690</v>
      </c>
      <c r="AJ270" s="8" t="s">
        <v>685</v>
      </c>
      <c r="AK270" s="77" t="s">
        <v>130</v>
      </c>
      <c r="AL270" s="5" t="s">
        <v>724</v>
      </c>
      <c r="AM270" s="78"/>
      <c r="AN270" s="81" t="e">
        <f>VLOOKUP($B270,QualitativeNotes!N:O,2,FALSE)</f>
        <v>#N/A</v>
      </c>
      <c r="AO270" s="8" t="s">
        <v>710</v>
      </c>
      <c r="AP270" s="8" t="s">
        <v>691</v>
      </c>
      <c r="AQ270" s="8" t="s">
        <v>685</v>
      </c>
      <c r="AR270" s="77" t="s">
        <v>130</v>
      </c>
      <c r="AS270" s="5" t="s">
        <v>724</v>
      </c>
      <c r="AT270" s="78"/>
      <c r="AU270" s="81" t="e">
        <f>VLOOKUP($B270,QualitativeNotes!U:V,2,FALSE)</f>
        <v>#N/A</v>
      </c>
    </row>
    <row r="271" spans="1:47" ht="113.25" customHeight="1" x14ac:dyDescent="0.25">
      <c r="A271" s="89" t="str">
        <f t="shared" si="4"/>
        <v xml:space="preserve"> </v>
      </c>
      <c r="B271" s="90" t="s">
        <v>493</v>
      </c>
      <c r="C271" s="91" t="s">
        <v>488</v>
      </c>
      <c r="D271" s="91" t="s">
        <v>494</v>
      </c>
      <c r="E271" s="91" t="s">
        <v>131</v>
      </c>
      <c r="F271" s="8" t="s">
        <v>710</v>
      </c>
      <c r="G271" s="8" t="s">
        <v>684</v>
      </c>
      <c r="H271" s="8" t="s">
        <v>685</v>
      </c>
      <c r="I271" s="77" t="s">
        <v>130</v>
      </c>
      <c r="J271" s="5" t="s">
        <v>725</v>
      </c>
      <c r="K271" s="78">
        <f>+HLOOKUP($B271,CRCC_DataFile_16_3!$F$1:$G$7,7,0)</f>
        <v>0</v>
      </c>
      <c r="L271" s="81" t="str">
        <f>VLOOKUP(B271,QualitativeNotes!B:C,2,FALSE)</f>
        <v>N/A</v>
      </c>
      <c r="M271" s="8" t="s">
        <v>710</v>
      </c>
      <c r="N271" s="8" t="s">
        <v>687</v>
      </c>
      <c r="O271" s="8" t="s">
        <v>685</v>
      </c>
      <c r="P271" s="77" t="s">
        <v>130</v>
      </c>
      <c r="Q271" s="5" t="s">
        <v>725</v>
      </c>
      <c r="R271" s="78"/>
      <c r="S271" s="81" t="str">
        <f>VLOOKUP($B271,QualitativeNotes!B:C,2,FALSE)</f>
        <v>N/A</v>
      </c>
      <c r="T271" s="8" t="s">
        <v>710</v>
      </c>
      <c r="U271" s="8" t="s">
        <v>688</v>
      </c>
      <c r="V271" s="8" t="s">
        <v>685</v>
      </c>
      <c r="W271" s="77" t="s">
        <v>130</v>
      </c>
      <c r="X271" s="5" t="s">
        <v>725</v>
      </c>
      <c r="Y271" s="78"/>
      <c r="Z271" s="81" t="str">
        <f>VLOOKUP($B271,QualitativeNotes!B:C,2,FALSE)</f>
        <v>N/A</v>
      </c>
      <c r="AA271" s="8" t="s">
        <v>710</v>
      </c>
      <c r="AB271" s="8" t="s">
        <v>689</v>
      </c>
      <c r="AC271" s="8" t="s">
        <v>685</v>
      </c>
      <c r="AD271" s="77" t="s">
        <v>130</v>
      </c>
      <c r="AE271" s="5" t="s">
        <v>725</v>
      </c>
      <c r="AF271" s="78"/>
      <c r="AG271" s="81" t="e">
        <f>VLOOKUP($B271,QualitativeNotes!H:I,2,FALSE)</f>
        <v>#N/A</v>
      </c>
      <c r="AH271" s="8" t="s">
        <v>710</v>
      </c>
      <c r="AI271" s="8" t="s">
        <v>690</v>
      </c>
      <c r="AJ271" s="8" t="s">
        <v>685</v>
      </c>
      <c r="AK271" s="77" t="s">
        <v>130</v>
      </c>
      <c r="AL271" s="5" t="s">
        <v>725</v>
      </c>
      <c r="AM271" s="78"/>
      <c r="AN271" s="81" t="e">
        <f>VLOOKUP($B271,QualitativeNotes!N:O,2,FALSE)</f>
        <v>#N/A</v>
      </c>
      <c r="AO271" s="8" t="s">
        <v>710</v>
      </c>
      <c r="AP271" s="8" t="s">
        <v>691</v>
      </c>
      <c r="AQ271" s="8" t="s">
        <v>685</v>
      </c>
      <c r="AR271" s="77" t="s">
        <v>130</v>
      </c>
      <c r="AS271" s="5" t="s">
        <v>725</v>
      </c>
      <c r="AT271" s="78"/>
      <c r="AU271" s="81" t="e">
        <f>VLOOKUP($B271,QualitativeNotes!U:V,2,FALSE)</f>
        <v>#N/A</v>
      </c>
    </row>
    <row r="272" spans="1:47" ht="100.5" customHeight="1" x14ac:dyDescent="0.25">
      <c r="A272" s="89" t="str">
        <f t="shared" si="4"/>
        <v xml:space="preserve"> </v>
      </c>
      <c r="B272" s="90" t="s">
        <v>497</v>
      </c>
      <c r="C272" s="91" t="s">
        <v>488</v>
      </c>
      <c r="D272" s="91" t="s">
        <v>498</v>
      </c>
      <c r="E272" s="91" t="s">
        <v>131</v>
      </c>
      <c r="F272" s="8" t="s">
        <v>710</v>
      </c>
      <c r="G272" s="8" t="s">
        <v>684</v>
      </c>
      <c r="H272" s="8" t="s">
        <v>685</v>
      </c>
      <c r="I272" s="77" t="s">
        <v>130</v>
      </c>
      <c r="J272" s="5" t="s">
        <v>720</v>
      </c>
      <c r="K272" s="78">
        <f>+HLOOKUP($B272,CRCC_DataFile_16_3!$F$1:$G$7,2,0)</f>
        <v>0</v>
      </c>
      <c r="L272" s="81" t="str">
        <f>VLOOKUP(B272,QualitativeNotes!B:C,2,FALSE)</f>
        <v>N/A</v>
      </c>
      <c r="M272" s="8" t="s">
        <v>710</v>
      </c>
      <c r="N272" s="8" t="s">
        <v>687</v>
      </c>
      <c r="O272" s="8" t="s">
        <v>685</v>
      </c>
      <c r="P272" s="77" t="s">
        <v>130</v>
      </c>
      <c r="Q272" s="5" t="s">
        <v>720</v>
      </c>
      <c r="R272" s="78"/>
      <c r="S272" s="81" t="str">
        <f>VLOOKUP($B272,QualitativeNotes!B:C,2,FALSE)</f>
        <v>N/A</v>
      </c>
      <c r="T272" s="8" t="s">
        <v>710</v>
      </c>
      <c r="U272" s="8" t="s">
        <v>688</v>
      </c>
      <c r="V272" s="8" t="s">
        <v>685</v>
      </c>
      <c r="W272" s="77" t="s">
        <v>130</v>
      </c>
      <c r="X272" s="5" t="s">
        <v>720</v>
      </c>
      <c r="Y272" s="78"/>
      <c r="Z272" s="81" t="str">
        <f>VLOOKUP($B272,QualitativeNotes!B:C,2,FALSE)</f>
        <v>N/A</v>
      </c>
      <c r="AA272" s="8" t="s">
        <v>710</v>
      </c>
      <c r="AB272" s="8" t="s">
        <v>689</v>
      </c>
      <c r="AC272" s="8" t="s">
        <v>685</v>
      </c>
      <c r="AD272" s="77" t="s">
        <v>130</v>
      </c>
      <c r="AE272" s="5" t="s">
        <v>720</v>
      </c>
      <c r="AF272" s="78"/>
      <c r="AG272" s="81" t="e">
        <f>VLOOKUP($B272,QualitativeNotes!H:I,2,FALSE)</f>
        <v>#N/A</v>
      </c>
      <c r="AH272" s="8" t="s">
        <v>710</v>
      </c>
      <c r="AI272" s="8" t="s">
        <v>690</v>
      </c>
      <c r="AJ272" s="8" t="s">
        <v>685</v>
      </c>
      <c r="AK272" s="77" t="s">
        <v>130</v>
      </c>
      <c r="AL272" s="5" t="s">
        <v>720</v>
      </c>
      <c r="AM272" s="78"/>
      <c r="AN272" s="81" t="e">
        <f>VLOOKUP($B272,QualitativeNotes!N:O,2,FALSE)</f>
        <v>#N/A</v>
      </c>
      <c r="AO272" s="8" t="s">
        <v>710</v>
      </c>
      <c r="AP272" s="8" t="s">
        <v>691</v>
      </c>
      <c r="AQ272" s="8" t="s">
        <v>685</v>
      </c>
      <c r="AR272" s="77" t="s">
        <v>130</v>
      </c>
      <c r="AS272" s="5" t="s">
        <v>720</v>
      </c>
      <c r="AT272" s="78"/>
      <c r="AU272" s="81" t="e">
        <f>VLOOKUP($B272,QualitativeNotes!U:V,2,FALSE)</f>
        <v>#N/A</v>
      </c>
    </row>
    <row r="273" spans="1:47" ht="75" x14ac:dyDescent="0.25">
      <c r="A273" s="89" t="str">
        <f t="shared" si="4"/>
        <v xml:space="preserve"> </v>
      </c>
      <c r="B273" s="90" t="s">
        <v>497</v>
      </c>
      <c r="C273" s="91" t="s">
        <v>488</v>
      </c>
      <c r="D273" s="91" t="s">
        <v>498</v>
      </c>
      <c r="E273" s="91" t="s">
        <v>131</v>
      </c>
      <c r="F273" s="8" t="s">
        <v>710</v>
      </c>
      <c r="G273" s="8" t="s">
        <v>684</v>
      </c>
      <c r="H273" s="8" t="s">
        <v>685</v>
      </c>
      <c r="I273" s="77" t="s">
        <v>130</v>
      </c>
      <c r="J273" s="5" t="s">
        <v>721</v>
      </c>
      <c r="K273" s="78">
        <f>+HLOOKUP($B273,CRCC_DataFile_16_3!$F$1:$G$7,3,0)</f>
        <v>0</v>
      </c>
      <c r="L273" s="81" t="str">
        <f>VLOOKUP(B273,QualitativeNotes!B:C,2,FALSE)</f>
        <v>N/A</v>
      </c>
      <c r="M273" s="8" t="s">
        <v>710</v>
      </c>
      <c r="N273" s="8" t="s">
        <v>687</v>
      </c>
      <c r="O273" s="8" t="s">
        <v>685</v>
      </c>
      <c r="P273" s="77" t="s">
        <v>130</v>
      </c>
      <c r="Q273" s="5" t="s">
        <v>721</v>
      </c>
      <c r="R273" s="78"/>
      <c r="S273" s="81" t="str">
        <f>VLOOKUP($B273,QualitativeNotes!B:C,2,FALSE)</f>
        <v>N/A</v>
      </c>
      <c r="T273" s="8" t="s">
        <v>710</v>
      </c>
      <c r="U273" s="8" t="s">
        <v>688</v>
      </c>
      <c r="V273" s="8" t="s">
        <v>685</v>
      </c>
      <c r="W273" s="77" t="s">
        <v>130</v>
      </c>
      <c r="X273" s="5" t="s">
        <v>721</v>
      </c>
      <c r="Y273" s="78"/>
      <c r="Z273" s="81" t="str">
        <f>VLOOKUP($B273,QualitativeNotes!B:C,2,FALSE)</f>
        <v>N/A</v>
      </c>
      <c r="AA273" s="8" t="s">
        <v>710</v>
      </c>
      <c r="AB273" s="8" t="s">
        <v>689</v>
      </c>
      <c r="AC273" s="8" t="s">
        <v>685</v>
      </c>
      <c r="AD273" s="77" t="s">
        <v>130</v>
      </c>
      <c r="AE273" s="5" t="s">
        <v>721</v>
      </c>
      <c r="AF273" s="78"/>
      <c r="AG273" s="81" t="e">
        <f>VLOOKUP($B273,QualitativeNotes!H:I,2,FALSE)</f>
        <v>#N/A</v>
      </c>
      <c r="AH273" s="8" t="s">
        <v>710</v>
      </c>
      <c r="AI273" s="8" t="s">
        <v>690</v>
      </c>
      <c r="AJ273" s="8" t="s">
        <v>685</v>
      </c>
      <c r="AK273" s="77" t="s">
        <v>130</v>
      </c>
      <c r="AL273" s="5" t="s">
        <v>721</v>
      </c>
      <c r="AM273" s="78"/>
      <c r="AN273" s="81" t="e">
        <f>VLOOKUP($B273,QualitativeNotes!N:O,2,FALSE)</f>
        <v>#N/A</v>
      </c>
      <c r="AO273" s="8" t="s">
        <v>710</v>
      </c>
      <c r="AP273" s="8" t="s">
        <v>691</v>
      </c>
      <c r="AQ273" s="8" t="s">
        <v>685</v>
      </c>
      <c r="AR273" s="77" t="s">
        <v>130</v>
      </c>
      <c r="AS273" s="5" t="s">
        <v>721</v>
      </c>
      <c r="AT273" s="78"/>
      <c r="AU273" s="81" t="e">
        <f>VLOOKUP($B273,QualitativeNotes!U:V,2,FALSE)</f>
        <v>#N/A</v>
      </c>
    </row>
    <row r="274" spans="1:47" ht="75" x14ac:dyDescent="0.25">
      <c r="A274" s="89" t="str">
        <f t="shared" si="4"/>
        <v xml:space="preserve"> </v>
      </c>
      <c r="B274" s="90" t="s">
        <v>497</v>
      </c>
      <c r="C274" s="91" t="s">
        <v>488</v>
      </c>
      <c r="D274" s="91" t="s">
        <v>498</v>
      </c>
      <c r="E274" s="91" t="s">
        <v>131</v>
      </c>
      <c r="F274" s="8" t="s">
        <v>710</v>
      </c>
      <c r="G274" s="8" t="s">
        <v>684</v>
      </c>
      <c r="H274" s="8" t="s">
        <v>685</v>
      </c>
      <c r="I274" s="77" t="s">
        <v>130</v>
      </c>
      <c r="J274" s="5" t="s">
        <v>722</v>
      </c>
      <c r="K274" s="78">
        <f>+HLOOKUP($B274,CRCC_DataFile_16_3!$F$1:$G$7,4,0)</f>
        <v>0</v>
      </c>
      <c r="L274" s="81" t="str">
        <f>VLOOKUP(B274,QualitativeNotes!B:C,2,FALSE)</f>
        <v>N/A</v>
      </c>
      <c r="M274" s="8" t="s">
        <v>710</v>
      </c>
      <c r="N274" s="8" t="s">
        <v>687</v>
      </c>
      <c r="O274" s="8" t="s">
        <v>685</v>
      </c>
      <c r="P274" s="77" t="s">
        <v>130</v>
      </c>
      <c r="Q274" s="5" t="s">
        <v>722</v>
      </c>
      <c r="R274" s="78"/>
      <c r="S274" s="81" t="str">
        <f>VLOOKUP($B274,QualitativeNotes!B:C,2,FALSE)</f>
        <v>N/A</v>
      </c>
      <c r="T274" s="8" t="s">
        <v>710</v>
      </c>
      <c r="U274" s="8" t="s">
        <v>688</v>
      </c>
      <c r="V274" s="8" t="s">
        <v>685</v>
      </c>
      <c r="W274" s="77" t="s">
        <v>130</v>
      </c>
      <c r="X274" s="5" t="s">
        <v>722</v>
      </c>
      <c r="Y274" s="78"/>
      <c r="Z274" s="81" t="str">
        <f>VLOOKUP($B274,QualitativeNotes!B:C,2,FALSE)</f>
        <v>N/A</v>
      </c>
      <c r="AA274" s="8" t="s">
        <v>710</v>
      </c>
      <c r="AB274" s="8" t="s">
        <v>689</v>
      </c>
      <c r="AC274" s="8" t="s">
        <v>685</v>
      </c>
      <c r="AD274" s="77" t="s">
        <v>130</v>
      </c>
      <c r="AE274" s="5" t="s">
        <v>722</v>
      </c>
      <c r="AF274" s="78"/>
      <c r="AG274" s="81" t="e">
        <f>VLOOKUP($B274,QualitativeNotes!H:I,2,FALSE)</f>
        <v>#N/A</v>
      </c>
      <c r="AH274" s="8" t="s">
        <v>710</v>
      </c>
      <c r="AI274" s="8" t="s">
        <v>690</v>
      </c>
      <c r="AJ274" s="8" t="s">
        <v>685</v>
      </c>
      <c r="AK274" s="77" t="s">
        <v>130</v>
      </c>
      <c r="AL274" s="5" t="s">
        <v>722</v>
      </c>
      <c r="AM274" s="78"/>
      <c r="AN274" s="81" t="e">
        <f>VLOOKUP($B274,QualitativeNotes!N:O,2,FALSE)</f>
        <v>#N/A</v>
      </c>
      <c r="AO274" s="8" t="s">
        <v>710</v>
      </c>
      <c r="AP274" s="8" t="s">
        <v>691</v>
      </c>
      <c r="AQ274" s="8" t="s">
        <v>685</v>
      </c>
      <c r="AR274" s="77" t="s">
        <v>130</v>
      </c>
      <c r="AS274" s="5" t="s">
        <v>722</v>
      </c>
      <c r="AT274" s="78"/>
      <c r="AU274" s="81" t="e">
        <f>VLOOKUP($B274,QualitativeNotes!U:V,2,FALSE)</f>
        <v>#N/A</v>
      </c>
    </row>
    <row r="275" spans="1:47" ht="75" x14ac:dyDescent="0.25">
      <c r="A275" s="89" t="str">
        <f t="shared" si="4"/>
        <v xml:space="preserve"> </v>
      </c>
      <c r="B275" s="90" t="s">
        <v>497</v>
      </c>
      <c r="C275" s="91" t="s">
        <v>488</v>
      </c>
      <c r="D275" s="91" t="s">
        <v>498</v>
      </c>
      <c r="E275" s="91" t="s">
        <v>131</v>
      </c>
      <c r="F275" s="8" t="s">
        <v>710</v>
      </c>
      <c r="G275" s="8" t="s">
        <v>684</v>
      </c>
      <c r="H275" s="8" t="s">
        <v>685</v>
      </c>
      <c r="I275" s="77" t="s">
        <v>130</v>
      </c>
      <c r="J275" s="5" t="s">
        <v>723</v>
      </c>
      <c r="K275" s="78">
        <f>+HLOOKUP($B275,CRCC_DataFile_16_3!$F$1:$G$7,5,0)</f>
        <v>0</v>
      </c>
      <c r="L275" s="81" t="str">
        <f>VLOOKUP(B275,QualitativeNotes!B:C,2,FALSE)</f>
        <v>N/A</v>
      </c>
      <c r="M275" s="8" t="s">
        <v>710</v>
      </c>
      <c r="N275" s="8" t="s">
        <v>687</v>
      </c>
      <c r="O275" s="8" t="s">
        <v>685</v>
      </c>
      <c r="P275" s="77" t="s">
        <v>130</v>
      </c>
      <c r="Q275" s="5" t="s">
        <v>723</v>
      </c>
      <c r="R275" s="78"/>
      <c r="S275" s="81" t="str">
        <f>VLOOKUP($B275,QualitativeNotes!B:C,2,FALSE)</f>
        <v>N/A</v>
      </c>
      <c r="T275" s="8" t="s">
        <v>710</v>
      </c>
      <c r="U275" s="8" t="s">
        <v>688</v>
      </c>
      <c r="V275" s="8" t="s">
        <v>685</v>
      </c>
      <c r="W275" s="77" t="s">
        <v>130</v>
      </c>
      <c r="X275" s="5" t="s">
        <v>723</v>
      </c>
      <c r="Y275" s="78"/>
      <c r="Z275" s="81" t="str">
        <f>VLOOKUP($B275,QualitativeNotes!B:C,2,FALSE)</f>
        <v>N/A</v>
      </c>
      <c r="AA275" s="8" t="s">
        <v>710</v>
      </c>
      <c r="AB275" s="8" t="s">
        <v>689</v>
      </c>
      <c r="AC275" s="8" t="s">
        <v>685</v>
      </c>
      <c r="AD275" s="77" t="s">
        <v>130</v>
      </c>
      <c r="AE275" s="5" t="s">
        <v>723</v>
      </c>
      <c r="AF275" s="78"/>
      <c r="AG275" s="81" t="e">
        <f>VLOOKUP($B275,QualitativeNotes!H:I,2,FALSE)</f>
        <v>#N/A</v>
      </c>
      <c r="AH275" s="8" t="s">
        <v>710</v>
      </c>
      <c r="AI275" s="8" t="s">
        <v>690</v>
      </c>
      <c r="AJ275" s="8" t="s">
        <v>685</v>
      </c>
      <c r="AK275" s="77" t="s">
        <v>130</v>
      </c>
      <c r="AL275" s="5" t="s">
        <v>723</v>
      </c>
      <c r="AM275" s="78"/>
      <c r="AN275" s="81" t="e">
        <f>VLOOKUP($B275,QualitativeNotes!N:O,2,FALSE)</f>
        <v>#N/A</v>
      </c>
      <c r="AO275" s="8" t="s">
        <v>710</v>
      </c>
      <c r="AP275" s="8" t="s">
        <v>691</v>
      </c>
      <c r="AQ275" s="8" t="s">
        <v>685</v>
      </c>
      <c r="AR275" s="77" t="s">
        <v>130</v>
      </c>
      <c r="AS275" s="5" t="s">
        <v>723</v>
      </c>
      <c r="AT275" s="78"/>
      <c r="AU275" s="81" t="e">
        <f>VLOOKUP($B275,QualitativeNotes!U:V,2,FALSE)</f>
        <v>#N/A</v>
      </c>
    </row>
    <row r="276" spans="1:47" ht="75" x14ac:dyDescent="0.25">
      <c r="A276" s="89" t="str">
        <f t="shared" si="4"/>
        <v xml:space="preserve"> </v>
      </c>
      <c r="B276" s="90" t="s">
        <v>497</v>
      </c>
      <c r="C276" s="91" t="s">
        <v>488</v>
      </c>
      <c r="D276" s="91" t="s">
        <v>498</v>
      </c>
      <c r="E276" s="91" t="s">
        <v>131</v>
      </c>
      <c r="F276" s="8" t="s">
        <v>710</v>
      </c>
      <c r="G276" s="8" t="s">
        <v>684</v>
      </c>
      <c r="H276" s="8" t="s">
        <v>685</v>
      </c>
      <c r="I276" s="77" t="s">
        <v>130</v>
      </c>
      <c r="J276" s="5" t="s">
        <v>724</v>
      </c>
      <c r="K276" s="78">
        <f>+HLOOKUP($B276,CRCC_DataFile_16_3!$F$1:$G$7,7,0)</f>
        <v>0</v>
      </c>
      <c r="L276" s="81" t="str">
        <f>VLOOKUP(B276,QualitativeNotes!B:C,2,FALSE)</f>
        <v>N/A</v>
      </c>
      <c r="M276" s="8" t="s">
        <v>710</v>
      </c>
      <c r="N276" s="8" t="s">
        <v>687</v>
      </c>
      <c r="O276" s="8" t="s">
        <v>685</v>
      </c>
      <c r="P276" s="77" t="s">
        <v>130</v>
      </c>
      <c r="Q276" s="5" t="s">
        <v>724</v>
      </c>
      <c r="R276" s="78"/>
      <c r="S276" s="81" t="str">
        <f>VLOOKUP($B276,QualitativeNotes!B:C,2,FALSE)</f>
        <v>N/A</v>
      </c>
      <c r="T276" s="8" t="s">
        <v>710</v>
      </c>
      <c r="U276" s="8" t="s">
        <v>688</v>
      </c>
      <c r="V276" s="8" t="s">
        <v>685</v>
      </c>
      <c r="W276" s="77" t="s">
        <v>130</v>
      </c>
      <c r="X276" s="5" t="s">
        <v>724</v>
      </c>
      <c r="Y276" s="78"/>
      <c r="Z276" s="81" t="str">
        <f>VLOOKUP($B276,QualitativeNotes!B:C,2,FALSE)</f>
        <v>N/A</v>
      </c>
      <c r="AA276" s="8" t="s">
        <v>710</v>
      </c>
      <c r="AB276" s="8" t="s">
        <v>689</v>
      </c>
      <c r="AC276" s="8" t="s">
        <v>685</v>
      </c>
      <c r="AD276" s="77" t="s">
        <v>130</v>
      </c>
      <c r="AE276" s="5" t="s">
        <v>724</v>
      </c>
      <c r="AF276" s="78"/>
      <c r="AG276" s="81" t="e">
        <f>VLOOKUP($B276,QualitativeNotes!H:I,2,FALSE)</f>
        <v>#N/A</v>
      </c>
      <c r="AH276" s="8" t="s">
        <v>710</v>
      </c>
      <c r="AI276" s="8" t="s">
        <v>690</v>
      </c>
      <c r="AJ276" s="8" t="s">
        <v>685</v>
      </c>
      <c r="AK276" s="77" t="s">
        <v>130</v>
      </c>
      <c r="AL276" s="5" t="s">
        <v>724</v>
      </c>
      <c r="AM276" s="78"/>
      <c r="AN276" s="81" t="e">
        <f>VLOOKUP($B276,QualitativeNotes!N:O,2,FALSE)</f>
        <v>#N/A</v>
      </c>
      <c r="AO276" s="8" t="s">
        <v>710</v>
      </c>
      <c r="AP276" s="8" t="s">
        <v>691</v>
      </c>
      <c r="AQ276" s="8" t="s">
        <v>685</v>
      </c>
      <c r="AR276" s="77" t="s">
        <v>130</v>
      </c>
      <c r="AS276" s="5" t="s">
        <v>724</v>
      </c>
      <c r="AT276" s="78"/>
      <c r="AU276" s="81" t="e">
        <f>VLOOKUP($B276,QualitativeNotes!U:V,2,FALSE)</f>
        <v>#N/A</v>
      </c>
    </row>
    <row r="277" spans="1:47" ht="75" x14ac:dyDescent="0.25">
      <c r="A277" s="89" t="str">
        <f t="shared" si="4"/>
        <v xml:space="preserve"> </v>
      </c>
      <c r="B277" s="90" t="s">
        <v>497</v>
      </c>
      <c r="C277" s="91" t="s">
        <v>488</v>
      </c>
      <c r="D277" s="91" t="s">
        <v>498</v>
      </c>
      <c r="E277" s="91" t="s">
        <v>131</v>
      </c>
      <c r="F277" s="8" t="s">
        <v>710</v>
      </c>
      <c r="G277" s="8" t="s">
        <v>684</v>
      </c>
      <c r="H277" s="8" t="s">
        <v>685</v>
      </c>
      <c r="I277" s="77" t="s">
        <v>130</v>
      </c>
      <c r="J277" s="5" t="s">
        <v>725</v>
      </c>
      <c r="K277" s="78">
        <f>+HLOOKUP($B277,CRCC_DataFile_16_3!$F$1:$G$7,7,0)</f>
        <v>0</v>
      </c>
      <c r="L277" s="81" t="str">
        <f>VLOOKUP(B277,QualitativeNotes!B:C,2,FALSE)</f>
        <v>N/A</v>
      </c>
      <c r="M277" s="8" t="s">
        <v>710</v>
      </c>
      <c r="N277" s="8" t="s">
        <v>687</v>
      </c>
      <c r="O277" s="8" t="s">
        <v>685</v>
      </c>
      <c r="P277" s="77" t="s">
        <v>130</v>
      </c>
      <c r="Q277" s="5" t="s">
        <v>725</v>
      </c>
      <c r="R277" s="78"/>
      <c r="S277" s="81" t="str">
        <f>VLOOKUP($B277,QualitativeNotes!B:C,2,FALSE)</f>
        <v>N/A</v>
      </c>
      <c r="T277" s="8" t="s">
        <v>710</v>
      </c>
      <c r="U277" s="8" t="s">
        <v>688</v>
      </c>
      <c r="V277" s="8" t="s">
        <v>685</v>
      </c>
      <c r="W277" s="77" t="s">
        <v>130</v>
      </c>
      <c r="X277" s="5" t="s">
        <v>725</v>
      </c>
      <c r="Y277" s="78"/>
      <c r="Z277" s="81" t="str">
        <f>VLOOKUP($B277,QualitativeNotes!B:C,2,FALSE)</f>
        <v>N/A</v>
      </c>
      <c r="AA277" s="8" t="s">
        <v>710</v>
      </c>
      <c r="AB277" s="8" t="s">
        <v>689</v>
      </c>
      <c r="AC277" s="8" t="s">
        <v>685</v>
      </c>
      <c r="AD277" s="77" t="s">
        <v>130</v>
      </c>
      <c r="AE277" s="5" t="s">
        <v>725</v>
      </c>
      <c r="AF277" s="78"/>
      <c r="AG277" s="81" t="e">
        <f>VLOOKUP($B277,QualitativeNotes!H:I,2,FALSE)</f>
        <v>#N/A</v>
      </c>
      <c r="AH277" s="8" t="s">
        <v>710</v>
      </c>
      <c r="AI277" s="8" t="s">
        <v>690</v>
      </c>
      <c r="AJ277" s="8" t="s">
        <v>685</v>
      </c>
      <c r="AK277" s="77" t="s">
        <v>130</v>
      </c>
      <c r="AL277" s="5" t="s">
        <v>725</v>
      </c>
      <c r="AM277" s="78"/>
      <c r="AN277" s="81" t="e">
        <f>VLOOKUP($B277,QualitativeNotes!N:O,2,FALSE)</f>
        <v>#N/A</v>
      </c>
      <c r="AO277" s="8" t="s">
        <v>710</v>
      </c>
      <c r="AP277" s="8" t="s">
        <v>691</v>
      </c>
      <c r="AQ277" s="8" t="s">
        <v>685</v>
      </c>
      <c r="AR277" s="77" t="s">
        <v>130</v>
      </c>
      <c r="AS277" s="5" t="s">
        <v>725</v>
      </c>
      <c r="AT277" s="78"/>
      <c r="AU277" s="81" t="e">
        <f>VLOOKUP($B277,QualitativeNotes!U:V,2,FALSE)</f>
        <v>#N/A</v>
      </c>
    </row>
    <row r="278" spans="1:47" ht="75" x14ac:dyDescent="0.25">
      <c r="A278" s="89" t="str">
        <f t="shared" si="4"/>
        <v xml:space="preserve"> </v>
      </c>
      <c r="B278" s="90" t="s">
        <v>500</v>
      </c>
      <c r="C278" s="91" t="s">
        <v>499</v>
      </c>
      <c r="D278" s="91" t="s">
        <v>499</v>
      </c>
      <c r="E278" s="91" t="s">
        <v>225</v>
      </c>
      <c r="F278" s="8" t="s">
        <v>710</v>
      </c>
      <c r="G278" s="8" t="s">
        <v>684</v>
      </c>
      <c r="H278" s="8" t="s">
        <v>685</v>
      </c>
      <c r="I278" s="77" t="s">
        <v>130</v>
      </c>
      <c r="J278" s="5"/>
      <c r="K278" s="136">
        <f>+HLOOKUP(B278,CRCC_AggregateDataFile!$E$1:$DV$7,7,0)</f>
        <v>0.99399999999999999</v>
      </c>
      <c r="L278" s="81" t="str">
        <f>VLOOKUP(B278,QualitativeNotes!B:C,2,FALSE)</f>
        <v>N/A</v>
      </c>
      <c r="M278" s="8" t="s">
        <v>710</v>
      </c>
      <c r="N278" s="8" t="s">
        <v>687</v>
      </c>
      <c r="O278" s="8" t="s">
        <v>685</v>
      </c>
      <c r="P278" s="77" t="s">
        <v>130</v>
      </c>
      <c r="Q278" s="5"/>
      <c r="R278" s="78">
        <f>+HLOOKUP($B278,CRCC_AggregateDataFile!$E$1:$DV$7,2,0)</f>
        <v>0</v>
      </c>
      <c r="S278" s="81" t="str">
        <f>VLOOKUP($B278,QualitativeNotes!B:C,2,FALSE)</f>
        <v>N/A</v>
      </c>
      <c r="T278" s="8" t="s">
        <v>710</v>
      </c>
      <c r="U278" s="8" t="s">
        <v>688</v>
      </c>
      <c r="V278" s="8" t="s">
        <v>685</v>
      </c>
      <c r="W278" s="77" t="s">
        <v>130</v>
      </c>
      <c r="X278" s="5"/>
      <c r="Y278" s="78">
        <f>+HLOOKUP($B278,CRCC_AggregateDataFile!$E$1:$DV$7,3,0)</f>
        <v>0</v>
      </c>
      <c r="Z278" s="81" t="str">
        <f>VLOOKUP($B278,QualitativeNotes!B:C,2,FALSE)</f>
        <v>N/A</v>
      </c>
      <c r="AA278" s="8" t="s">
        <v>710</v>
      </c>
      <c r="AB278" s="8" t="s">
        <v>689</v>
      </c>
      <c r="AC278" s="8" t="s">
        <v>685</v>
      </c>
      <c r="AD278" s="77" t="s">
        <v>130</v>
      </c>
      <c r="AE278" s="5"/>
      <c r="AF278" s="78">
        <f>+HLOOKUP($B278,CRCC_AggregateDataFile!$E$1:$DV$7,4,0)</f>
        <v>0</v>
      </c>
      <c r="AG278" s="81" t="e">
        <f>VLOOKUP($B278,QualitativeNotes!H:I,2,FALSE)</f>
        <v>#N/A</v>
      </c>
      <c r="AH278" s="8" t="s">
        <v>710</v>
      </c>
      <c r="AI278" s="8" t="s">
        <v>690</v>
      </c>
      <c r="AJ278" s="8" t="s">
        <v>685</v>
      </c>
      <c r="AK278" s="77" t="s">
        <v>130</v>
      </c>
      <c r="AL278" s="5"/>
      <c r="AM278" s="78">
        <f>+HLOOKUP($B278,CRCC_AggregateDataFile!$E$1:$DV$7,5,0)</f>
        <v>0</v>
      </c>
      <c r="AN278" s="81" t="e">
        <f>VLOOKUP($B278,QualitativeNotes!N:O,2,FALSE)</f>
        <v>#N/A</v>
      </c>
      <c r="AO278" s="8" t="s">
        <v>710</v>
      </c>
      <c r="AP278" s="8" t="s">
        <v>691</v>
      </c>
      <c r="AQ278" s="8" t="s">
        <v>685</v>
      </c>
      <c r="AR278" s="77" t="s">
        <v>130</v>
      </c>
      <c r="AS278" s="5"/>
      <c r="AT278" s="78">
        <f>+HLOOKUP($B278,CRCC_AggregateDataFile!$E$1:$DV$7,6,0)</f>
        <v>0</v>
      </c>
      <c r="AU278" s="81" t="e">
        <f>VLOOKUP($B278,QualitativeNotes!U:V,2,FALSE)</f>
        <v>#N/A</v>
      </c>
    </row>
    <row r="279" spans="1:47" ht="30" x14ac:dyDescent="0.25">
      <c r="A279" s="89" t="str">
        <f t="shared" si="4"/>
        <v xml:space="preserve"> </v>
      </c>
      <c r="B279" s="90" t="s">
        <v>502</v>
      </c>
      <c r="C279" s="91" t="s">
        <v>501</v>
      </c>
      <c r="D279" s="91" t="s">
        <v>501</v>
      </c>
      <c r="E279" s="91" t="s">
        <v>225</v>
      </c>
      <c r="F279" s="8" t="s">
        <v>710</v>
      </c>
      <c r="G279" s="8" t="s">
        <v>684</v>
      </c>
      <c r="H279" s="8" t="s">
        <v>685</v>
      </c>
      <c r="I279" s="77" t="s">
        <v>130</v>
      </c>
      <c r="J279" s="5"/>
      <c r="K279" s="136">
        <f>+HLOOKUP(B279,CRCC_AggregateDataFile!$E$1:$DV$7,7,0)</f>
        <v>0.99470000000000003</v>
      </c>
      <c r="L279" s="81" t="str">
        <f>VLOOKUP(B279,QualitativeNotes!B:C,2,FALSE)</f>
        <v>N/A</v>
      </c>
      <c r="M279" s="8" t="s">
        <v>710</v>
      </c>
      <c r="N279" s="8" t="s">
        <v>687</v>
      </c>
      <c r="O279" s="8" t="s">
        <v>685</v>
      </c>
      <c r="P279" s="77" t="s">
        <v>130</v>
      </c>
      <c r="Q279" s="5"/>
      <c r="R279" s="78">
        <f>+HLOOKUP($B279,CRCC_AggregateDataFile!$E$1:$DV$7,2,0)</f>
        <v>0</v>
      </c>
      <c r="S279" s="81" t="str">
        <f>VLOOKUP($B279,QualitativeNotes!B:C,2,FALSE)</f>
        <v>N/A</v>
      </c>
      <c r="T279" s="8" t="s">
        <v>710</v>
      </c>
      <c r="U279" s="8" t="s">
        <v>688</v>
      </c>
      <c r="V279" s="8" t="s">
        <v>685</v>
      </c>
      <c r="W279" s="77" t="s">
        <v>130</v>
      </c>
      <c r="X279" s="5"/>
      <c r="Y279" s="78">
        <f>+HLOOKUP($B279,CRCC_AggregateDataFile!$E$1:$DV$7,3,0)</f>
        <v>0</v>
      </c>
      <c r="Z279" s="81" t="str">
        <f>VLOOKUP($B279,QualitativeNotes!B:C,2,FALSE)</f>
        <v>N/A</v>
      </c>
      <c r="AA279" s="8" t="s">
        <v>710</v>
      </c>
      <c r="AB279" s="8" t="s">
        <v>689</v>
      </c>
      <c r="AC279" s="8" t="s">
        <v>685</v>
      </c>
      <c r="AD279" s="77" t="s">
        <v>130</v>
      </c>
      <c r="AE279" s="5"/>
      <c r="AF279" s="78">
        <f>+HLOOKUP($B279,CRCC_AggregateDataFile!$E$1:$DV$7,4,0)</f>
        <v>0</v>
      </c>
      <c r="AG279" s="81" t="e">
        <f>VLOOKUP($B279,QualitativeNotes!H:I,2,FALSE)</f>
        <v>#N/A</v>
      </c>
      <c r="AH279" s="8" t="s">
        <v>710</v>
      </c>
      <c r="AI279" s="8" t="s">
        <v>690</v>
      </c>
      <c r="AJ279" s="8" t="s">
        <v>685</v>
      </c>
      <c r="AK279" s="77" t="s">
        <v>130</v>
      </c>
      <c r="AL279" s="5"/>
      <c r="AM279" s="78">
        <f>+HLOOKUP($B279,CRCC_AggregateDataFile!$E$1:$DV$7,5,0)</f>
        <v>0</v>
      </c>
      <c r="AN279" s="81" t="e">
        <f>VLOOKUP($B279,QualitativeNotes!N:O,2,FALSE)</f>
        <v>#N/A</v>
      </c>
      <c r="AO279" s="8" t="s">
        <v>710</v>
      </c>
      <c r="AP279" s="8" t="s">
        <v>691</v>
      </c>
      <c r="AQ279" s="8" t="s">
        <v>685</v>
      </c>
      <c r="AR279" s="77" t="s">
        <v>130</v>
      </c>
      <c r="AS279" s="5"/>
      <c r="AT279" s="78">
        <f>+HLOOKUP($B279,CRCC_AggregateDataFile!$E$1:$DV$7,6,0)</f>
        <v>0</v>
      </c>
      <c r="AU279" s="81" t="e">
        <f>VLOOKUP($B279,QualitativeNotes!U:V,2,FALSE)</f>
        <v>#N/A</v>
      </c>
    </row>
    <row r="280" spans="1:47" ht="45" x14ac:dyDescent="0.25">
      <c r="A280" s="89" t="str">
        <f t="shared" si="4"/>
        <v xml:space="preserve"> </v>
      </c>
      <c r="B280" s="90" t="s">
        <v>504</v>
      </c>
      <c r="C280" s="91" t="s">
        <v>503</v>
      </c>
      <c r="D280" s="91" t="s">
        <v>505</v>
      </c>
      <c r="E280" s="91" t="s">
        <v>507</v>
      </c>
      <c r="F280" s="8" t="s">
        <v>710</v>
      </c>
      <c r="G280" s="8" t="s">
        <v>684</v>
      </c>
      <c r="H280" s="8" t="s">
        <v>685</v>
      </c>
      <c r="I280" s="77" t="s">
        <v>130</v>
      </c>
      <c r="J280" s="4" t="s">
        <v>726</v>
      </c>
      <c r="K280" s="78" t="str">
        <f>+HLOOKUP($B280,CRCC_DataFile_17_3!$E$1:$E$2,2,0)</f>
        <v>7 Failures / 7.5 hours in total</v>
      </c>
      <c r="L280" s="81" t="str">
        <f>VLOOKUP(B280,QualitativeNotes!B:C,2,FALSE)</f>
        <v>N/A</v>
      </c>
      <c r="M280" s="8" t="s">
        <v>710</v>
      </c>
      <c r="N280" s="8" t="s">
        <v>687</v>
      </c>
      <c r="O280" s="8" t="s">
        <v>685</v>
      </c>
      <c r="P280" s="77" t="s">
        <v>130</v>
      </c>
      <c r="Q280" s="4" t="s">
        <v>727</v>
      </c>
      <c r="R280" s="78"/>
      <c r="S280" s="81" t="str">
        <f>VLOOKUP($B280,QualitativeNotes!B:C,2,FALSE)</f>
        <v>N/A</v>
      </c>
      <c r="T280" s="8" t="s">
        <v>710</v>
      </c>
      <c r="U280" s="8" t="s">
        <v>688</v>
      </c>
      <c r="V280" s="8" t="s">
        <v>685</v>
      </c>
      <c r="W280" s="77" t="s">
        <v>130</v>
      </c>
      <c r="X280" s="4" t="s">
        <v>728</v>
      </c>
      <c r="Y280" s="78"/>
      <c r="Z280" s="81" t="str">
        <f>VLOOKUP($B280,QualitativeNotes!B:C,2,FALSE)</f>
        <v>N/A</v>
      </c>
      <c r="AA280" s="8" t="s">
        <v>710</v>
      </c>
      <c r="AB280" s="8" t="s">
        <v>689</v>
      </c>
      <c r="AC280" s="8" t="s">
        <v>685</v>
      </c>
      <c r="AD280" s="77" t="s">
        <v>130</v>
      </c>
      <c r="AE280" s="4" t="s">
        <v>728</v>
      </c>
      <c r="AF280" s="78"/>
      <c r="AG280" s="81" t="e">
        <f>VLOOKUP($B280,QualitativeNotes!H:I,2,FALSE)</f>
        <v>#N/A</v>
      </c>
      <c r="AH280" s="8" t="s">
        <v>710</v>
      </c>
      <c r="AI280" s="8" t="s">
        <v>690</v>
      </c>
      <c r="AJ280" s="8" t="s">
        <v>685</v>
      </c>
      <c r="AK280" s="77" t="s">
        <v>130</v>
      </c>
      <c r="AL280" s="4" t="s">
        <v>728</v>
      </c>
      <c r="AM280" s="78"/>
      <c r="AN280" s="81" t="e">
        <f>VLOOKUP($B280,QualitativeNotes!N:O,2,FALSE)</f>
        <v>#N/A</v>
      </c>
      <c r="AO280" s="8" t="s">
        <v>710</v>
      </c>
      <c r="AP280" s="8" t="s">
        <v>691</v>
      </c>
      <c r="AQ280" s="8" t="s">
        <v>685</v>
      </c>
      <c r="AR280" s="77" t="s">
        <v>130</v>
      </c>
      <c r="AS280" s="4" t="s">
        <v>728</v>
      </c>
      <c r="AT280" s="78"/>
      <c r="AU280" s="81" t="e">
        <f>VLOOKUP($B280,QualitativeNotes!U:V,2,FALSE)</f>
        <v>#N/A</v>
      </c>
    </row>
    <row r="281" spans="1:47" ht="45" x14ac:dyDescent="0.25">
      <c r="A281" s="89" t="str">
        <f t="shared" si="4"/>
        <v xml:space="preserve"> </v>
      </c>
      <c r="B281" s="90" t="s">
        <v>504</v>
      </c>
      <c r="C281" s="91" t="s">
        <v>503</v>
      </c>
      <c r="D281" s="91" t="s">
        <v>505</v>
      </c>
      <c r="E281" s="91" t="s">
        <v>507</v>
      </c>
      <c r="F281" s="8" t="s">
        <v>710</v>
      </c>
      <c r="G281" s="8" t="s">
        <v>684</v>
      </c>
      <c r="H281" s="8" t="s">
        <v>685</v>
      </c>
      <c r="I281" s="77" t="s">
        <v>130</v>
      </c>
      <c r="J281" s="4" t="s">
        <v>729</v>
      </c>
      <c r="K281" s="78"/>
      <c r="L281" s="81" t="str">
        <f>VLOOKUP(B281,QualitativeNotes!B:C,2,FALSE)</f>
        <v>N/A</v>
      </c>
      <c r="M281" s="8" t="s">
        <v>710</v>
      </c>
      <c r="N281" s="8" t="s">
        <v>687</v>
      </c>
      <c r="O281" s="8" t="s">
        <v>685</v>
      </c>
      <c r="P281" s="77" t="s">
        <v>130</v>
      </c>
      <c r="Q281" s="4" t="s">
        <v>729</v>
      </c>
      <c r="R281" s="78"/>
      <c r="S281" s="81" t="str">
        <f>VLOOKUP($B281,QualitativeNotes!B:C,2,FALSE)</f>
        <v>N/A</v>
      </c>
      <c r="T281" s="8" t="s">
        <v>710</v>
      </c>
      <c r="U281" s="8" t="s">
        <v>688</v>
      </c>
      <c r="V281" s="8" t="s">
        <v>685</v>
      </c>
      <c r="W281" s="77" t="s">
        <v>130</v>
      </c>
      <c r="X281" s="4" t="s">
        <v>729</v>
      </c>
      <c r="Y281" s="78"/>
      <c r="Z281" s="81" t="str">
        <f>VLOOKUP($B281,QualitativeNotes!B:C,2,FALSE)</f>
        <v>N/A</v>
      </c>
      <c r="AA281" s="8" t="s">
        <v>710</v>
      </c>
      <c r="AB281" s="8" t="s">
        <v>689</v>
      </c>
      <c r="AC281" s="8" t="s">
        <v>685</v>
      </c>
      <c r="AD281" s="77" t="s">
        <v>130</v>
      </c>
      <c r="AE281" s="4" t="s">
        <v>729</v>
      </c>
      <c r="AF281" s="78"/>
      <c r="AG281" s="81" t="e">
        <f>VLOOKUP($B281,QualitativeNotes!H:I,2,FALSE)</f>
        <v>#N/A</v>
      </c>
      <c r="AH281" s="8" t="s">
        <v>710</v>
      </c>
      <c r="AI281" s="8" t="s">
        <v>690</v>
      </c>
      <c r="AJ281" s="8" t="s">
        <v>685</v>
      </c>
      <c r="AK281" s="77" t="s">
        <v>130</v>
      </c>
      <c r="AL281" s="4" t="s">
        <v>729</v>
      </c>
      <c r="AM281" s="78"/>
      <c r="AN281" s="81" t="e">
        <f>VLOOKUP($B281,QualitativeNotes!N:O,2,FALSE)</f>
        <v>#N/A</v>
      </c>
      <c r="AO281" s="8" t="s">
        <v>710</v>
      </c>
      <c r="AP281" s="8" t="s">
        <v>691</v>
      </c>
      <c r="AQ281" s="8" t="s">
        <v>685</v>
      </c>
      <c r="AR281" s="77" t="s">
        <v>130</v>
      </c>
      <c r="AS281" s="4" t="s">
        <v>729</v>
      </c>
      <c r="AT281" s="78"/>
      <c r="AU281" s="81" t="e">
        <f>VLOOKUP($B281,QualitativeNotes!U:V,2,FALSE)</f>
        <v>#N/A</v>
      </c>
    </row>
    <row r="282" spans="1:47" ht="45" x14ac:dyDescent="0.25">
      <c r="A282" s="89" t="str">
        <f t="shared" si="4"/>
        <v xml:space="preserve"> </v>
      </c>
      <c r="B282" s="90" t="s">
        <v>504</v>
      </c>
      <c r="C282" s="91" t="s">
        <v>503</v>
      </c>
      <c r="D282" s="91" t="s">
        <v>505</v>
      </c>
      <c r="E282" s="91" t="s">
        <v>507</v>
      </c>
      <c r="F282" s="8" t="s">
        <v>710</v>
      </c>
      <c r="G282" s="8" t="s">
        <v>684</v>
      </c>
      <c r="H282" s="8" t="s">
        <v>685</v>
      </c>
      <c r="I282" s="77" t="s">
        <v>130</v>
      </c>
      <c r="J282" s="4" t="s">
        <v>730</v>
      </c>
      <c r="K282" s="78"/>
      <c r="L282" s="81" t="str">
        <f>VLOOKUP(B282,QualitativeNotes!B:C,2,FALSE)</f>
        <v>N/A</v>
      </c>
      <c r="M282" s="8" t="s">
        <v>710</v>
      </c>
      <c r="N282" s="8" t="s">
        <v>687</v>
      </c>
      <c r="O282" s="8" t="s">
        <v>685</v>
      </c>
      <c r="P282" s="77" t="s">
        <v>130</v>
      </c>
      <c r="Q282" s="4" t="s">
        <v>730</v>
      </c>
      <c r="R282" s="78"/>
      <c r="S282" s="81" t="str">
        <f>VLOOKUP($B282,QualitativeNotes!B:C,2,FALSE)</f>
        <v>N/A</v>
      </c>
      <c r="T282" s="8" t="s">
        <v>710</v>
      </c>
      <c r="U282" s="8" t="s">
        <v>688</v>
      </c>
      <c r="V282" s="8" t="s">
        <v>685</v>
      </c>
      <c r="W282" s="77" t="s">
        <v>130</v>
      </c>
      <c r="X282" s="4" t="s">
        <v>730</v>
      </c>
      <c r="Y282" s="78"/>
      <c r="Z282" s="81" t="str">
        <f>VLOOKUP($B282,QualitativeNotes!B:C,2,FALSE)</f>
        <v>N/A</v>
      </c>
      <c r="AA282" s="8" t="s">
        <v>710</v>
      </c>
      <c r="AB282" s="8" t="s">
        <v>689</v>
      </c>
      <c r="AC282" s="8" t="s">
        <v>685</v>
      </c>
      <c r="AD282" s="77" t="s">
        <v>130</v>
      </c>
      <c r="AE282" s="4" t="s">
        <v>730</v>
      </c>
      <c r="AF282" s="78"/>
      <c r="AG282" s="81" t="e">
        <f>VLOOKUP($B282,QualitativeNotes!H:I,2,FALSE)</f>
        <v>#N/A</v>
      </c>
      <c r="AH282" s="8" t="s">
        <v>710</v>
      </c>
      <c r="AI282" s="8" t="s">
        <v>690</v>
      </c>
      <c r="AJ282" s="8" t="s">
        <v>685</v>
      </c>
      <c r="AK282" s="77" t="s">
        <v>130</v>
      </c>
      <c r="AL282" s="4" t="s">
        <v>730</v>
      </c>
      <c r="AM282" s="78"/>
      <c r="AN282" s="81" t="e">
        <f>VLOOKUP($B282,QualitativeNotes!N:O,2,FALSE)</f>
        <v>#N/A</v>
      </c>
      <c r="AO282" s="8" t="s">
        <v>710</v>
      </c>
      <c r="AP282" s="8" t="s">
        <v>691</v>
      </c>
      <c r="AQ282" s="8" t="s">
        <v>685</v>
      </c>
      <c r="AR282" s="77" t="s">
        <v>130</v>
      </c>
      <c r="AS282" s="4" t="s">
        <v>730</v>
      </c>
      <c r="AT282" s="78"/>
      <c r="AU282" s="81" t="e">
        <f>VLOOKUP($B282,QualitativeNotes!U:V,2,FALSE)</f>
        <v>#N/A</v>
      </c>
    </row>
    <row r="283" spans="1:47" x14ac:dyDescent="0.25">
      <c r="A283" s="89" t="str">
        <f t="shared" si="4"/>
        <v xml:space="preserve"> </v>
      </c>
      <c r="B283" s="90" t="s">
        <v>510</v>
      </c>
      <c r="C283" s="91" t="s">
        <v>509</v>
      </c>
      <c r="D283" s="91" t="s">
        <v>511</v>
      </c>
      <c r="E283" s="91" t="s">
        <v>71</v>
      </c>
      <c r="F283" s="8" t="s">
        <v>710</v>
      </c>
      <c r="G283" s="8" t="s">
        <v>684</v>
      </c>
      <c r="H283" s="8" t="s">
        <v>685</v>
      </c>
      <c r="I283" s="77" t="s">
        <v>130</v>
      </c>
      <c r="J283" s="5"/>
      <c r="K283" s="78" t="str">
        <f>+HLOOKUP(B283,CRCC_AggregateDataFile!$E$1:$DV$7,7,0)</f>
        <v xml:space="preserve"> two hours</v>
      </c>
      <c r="L283" s="81" t="str">
        <f>VLOOKUP(B283,QualitativeNotes!B:C,2,FALSE)</f>
        <v>N/A</v>
      </c>
      <c r="M283" s="8" t="s">
        <v>710</v>
      </c>
      <c r="N283" s="8" t="s">
        <v>687</v>
      </c>
      <c r="O283" s="8" t="s">
        <v>685</v>
      </c>
      <c r="P283" s="77" t="s">
        <v>130</v>
      </c>
      <c r="Q283" s="5"/>
      <c r="R283" s="78">
        <f>+HLOOKUP($B283,CRCC_AggregateDataFile!$E$1:$DV$7,2,0)</f>
        <v>0</v>
      </c>
      <c r="S283" s="81" t="str">
        <f>VLOOKUP($B283,QualitativeNotes!B:C,2,FALSE)</f>
        <v>N/A</v>
      </c>
      <c r="T283" s="8" t="s">
        <v>710</v>
      </c>
      <c r="U283" s="8" t="s">
        <v>688</v>
      </c>
      <c r="V283" s="8" t="s">
        <v>685</v>
      </c>
      <c r="W283" s="77" t="s">
        <v>130</v>
      </c>
      <c r="X283" s="5"/>
      <c r="Y283" s="78">
        <f>+HLOOKUP($B283,CRCC_AggregateDataFile!$E$1:$DV$7,3,0)</f>
        <v>0</v>
      </c>
      <c r="Z283" s="81" t="str">
        <f>VLOOKUP($B283,QualitativeNotes!B:C,2,FALSE)</f>
        <v>N/A</v>
      </c>
      <c r="AA283" s="8" t="s">
        <v>710</v>
      </c>
      <c r="AB283" s="8" t="s">
        <v>689</v>
      </c>
      <c r="AC283" s="8" t="s">
        <v>685</v>
      </c>
      <c r="AD283" s="77" t="s">
        <v>130</v>
      </c>
      <c r="AE283" s="5"/>
      <c r="AF283" s="78">
        <f>+HLOOKUP($B283,CRCC_AggregateDataFile!$E$1:$DV$7,4,0)</f>
        <v>0</v>
      </c>
      <c r="AG283" s="81" t="e">
        <f>VLOOKUP($B283,QualitativeNotes!H:I,2,FALSE)</f>
        <v>#N/A</v>
      </c>
      <c r="AH283" s="8" t="s">
        <v>710</v>
      </c>
      <c r="AI283" s="8" t="s">
        <v>690</v>
      </c>
      <c r="AJ283" s="8" t="s">
        <v>685</v>
      </c>
      <c r="AK283" s="77" t="s">
        <v>130</v>
      </c>
      <c r="AL283" s="5"/>
      <c r="AM283" s="78">
        <f>+HLOOKUP($B283,CRCC_AggregateDataFile!$E$1:$DV$7,5,0)</f>
        <v>0</v>
      </c>
      <c r="AN283" s="81" t="e">
        <f>VLOOKUP($B283,QualitativeNotes!N:O,2,FALSE)</f>
        <v>#N/A</v>
      </c>
      <c r="AO283" s="8" t="s">
        <v>710</v>
      </c>
      <c r="AP283" s="8" t="s">
        <v>691</v>
      </c>
      <c r="AQ283" s="8" t="s">
        <v>685</v>
      </c>
      <c r="AR283" s="77" t="s">
        <v>130</v>
      </c>
      <c r="AS283" s="5"/>
      <c r="AT283" s="78">
        <f>+HLOOKUP($B283,CRCC_AggregateDataFile!$E$1:$DV$7,6,0)</f>
        <v>0</v>
      </c>
      <c r="AU283" s="81" t="e">
        <f>VLOOKUP($B283,QualitativeNotes!U:V,2,FALSE)</f>
        <v>#N/A</v>
      </c>
    </row>
    <row r="284" spans="1:47" ht="30" x14ac:dyDescent="0.25">
      <c r="A284" s="89" t="str">
        <f t="shared" si="4"/>
        <v xml:space="preserve"> </v>
      </c>
      <c r="B284" s="90" t="s">
        <v>513</v>
      </c>
      <c r="C284" s="91" t="s">
        <v>512</v>
      </c>
      <c r="D284" s="91" t="s">
        <v>514</v>
      </c>
      <c r="E284" s="91" t="s">
        <v>200</v>
      </c>
      <c r="F284" s="8" t="s">
        <v>683</v>
      </c>
      <c r="G284" s="8" t="s">
        <v>684</v>
      </c>
      <c r="H284" s="8" t="s">
        <v>685</v>
      </c>
      <c r="I284" s="77" t="s">
        <v>130</v>
      </c>
      <c r="J284" s="5"/>
      <c r="K284" s="78">
        <f>+HLOOKUP(B284,CRCC_AggregateDataFile!$E$1:$DV$7,7,0)</f>
        <v>18</v>
      </c>
      <c r="L284" s="81" t="str">
        <f>VLOOKUP(B284,QualitativeNotes!B:C,2,FALSE)</f>
        <v>N/A</v>
      </c>
      <c r="M284" s="8" t="s">
        <v>683</v>
      </c>
      <c r="N284" s="8" t="s">
        <v>687</v>
      </c>
      <c r="O284" s="8" t="s">
        <v>685</v>
      </c>
      <c r="P284" s="77" t="s">
        <v>130</v>
      </c>
      <c r="Q284" s="5"/>
      <c r="R284" s="78">
        <f>+HLOOKUP($B284,CRCC_AggregateDataFile!$E$1:$DV$7,2,0)</f>
        <v>15</v>
      </c>
      <c r="S284" s="81" t="str">
        <f>VLOOKUP($B284,QualitativeNotes!B:C,2,FALSE)</f>
        <v>N/A</v>
      </c>
      <c r="T284" s="8" t="s">
        <v>683</v>
      </c>
      <c r="U284" s="8" t="s">
        <v>688</v>
      </c>
      <c r="V284" s="8" t="s">
        <v>685</v>
      </c>
      <c r="W284" s="77" t="s">
        <v>130</v>
      </c>
      <c r="X284" s="5"/>
      <c r="Y284" s="78">
        <f>+HLOOKUP($B284,CRCC_AggregateDataFile!$E$1:$DV$7,3,0)</f>
        <v>17</v>
      </c>
      <c r="Z284" s="81" t="str">
        <f>VLOOKUP($B284,QualitativeNotes!B:C,2,FALSE)</f>
        <v>N/A</v>
      </c>
      <c r="AA284" s="8" t="s">
        <v>683</v>
      </c>
      <c r="AB284" s="8" t="s">
        <v>689</v>
      </c>
      <c r="AC284" s="8" t="s">
        <v>685</v>
      </c>
      <c r="AD284" s="77" t="s">
        <v>130</v>
      </c>
      <c r="AE284" s="5"/>
      <c r="AF284" s="78">
        <f>+HLOOKUP($B284,CRCC_AggregateDataFile!$E$1:$DV$7,4,0)</f>
        <v>7</v>
      </c>
      <c r="AG284" s="81" t="e">
        <f>VLOOKUP($B284,QualitativeNotes!H:I,2,FALSE)</f>
        <v>#N/A</v>
      </c>
      <c r="AH284" s="8" t="s">
        <v>683</v>
      </c>
      <c r="AI284" s="8" t="s">
        <v>690</v>
      </c>
      <c r="AJ284" s="8" t="s">
        <v>685</v>
      </c>
      <c r="AK284" s="77" t="s">
        <v>130</v>
      </c>
      <c r="AL284" s="5"/>
      <c r="AM284" s="78">
        <f>+HLOOKUP($B284,CRCC_AggregateDataFile!$E$1:$DV$7,5,0)</f>
        <v>14</v>
      </c>
      <c r="AN284" s="81" t="e">
        <f>VLOOKUP($B284,QualitativeNotes!N:O,2,FALSE)</f>
        <v>#N/A</v>
      </c>
      <c r="AO284" s="8" t="s">
        <v>683</v>
      </c>
      <c r="AP284" s="8" t="s">
        <v>691</v>
      </c>
      <c r="AQ284" s="8" t="s">
        <v>685</v>
      </c>
      <c r="AR284" s="77" t="s">
        <v>130</v>
      </c>
      <c r="AS284" s="5"/>
      <c r="AT284" s="78">
        <f>+HLOOKUP($B284,CRCC_AggregateDataFile!$E$1:$DV$7,6,0)</f>
        <v>16</v>
      </c>
      <c r="AU284" s="81" t="e">
        <f>VLOOKUP($B284,QualitativeNotes!U:V,2,FALSE)</f>
        <v>#N/A</v>
      </c>
    </row>
    <row r="285" spans="1:47" ht="30" x14ac:dyDescent="0.25">
      <c r="A285" s="89" t="str">
        <f t="shared" si="4"/>
        <v xml:space="preserve"> </v>
      </c>
      <c r="B285" s="90" t="s">
        <v>515</v>
      </c>
      <c r="C285" s="91" t="s">
        <v>512</v>
      </c>
      <c r="D285" s="91" t="s">
        <v>516</v>
      </c>
      <c r="E285" s="91" t="s">
        <v>200</v>
      </c>
      <c r="F285" s="8" t="s">
        <v>683</v>
      </c>
      <c r="G285" s="8" t="s">
        <v>684</v>
      </c>
      <c r="H285" s="8" t="s">
        <v>685</v>
      </c>
      <c r="I285" s="77" t="s">
        <v>130</v>
      </c>
      <c r="J285" s="5"/>
      <c r="K285" s="78">
        <f>+HLOOKUP(B285,CRCC_AggregateDataFile!$E$1:$DV$7,7,0)</f>
        <v>30</v>
      </c>
      <c r="L285" s="81" t="str">
        <f>VLOOKUP(B285,QualitativeNotes!B:C,2,FALSE)</f>
        <v>N/A</v>
      </c>
      <c r="M285" s="8" t="s">
        <v>683</v>
      </c>
      <c r="N285" s="8" t="s">
        <v>687</v>
      </c>
      <c r="O285" s="8" t="s">
        <v>685</v>
      </c>
      <c r="P285" s="77" t="s">
        <v>130</v>
      </c>
      <c r="Q285" s="5"/>
      <c r="R285" s="78">
        <f>+HLOOKUP($B285,CRCC_AggregateDataFile!$E$1:$DV$7,2,0)</f>
        <v>11</v>
      </c>
      <c r="S285" s="81" t="str">
        <f>VLOOKUP($B285,QualitativeNotes!B:C,2,FALSE)</f>
        <v>N/A</v>
      </c>
      <c r="T285" s="8" t="s">
        <v>683</v>
      </c>
      <c r="U285" s="8" t="s">
        <v>688</v>
      </c>
      <c r="V285" s="8" t="s">
        <v>685</v>
      </c>
      <c r="W285" s="77" t="s">
        <v>130</v>
      </c>
      <c r="X285" s="5"/>
      <c r="Y285" s="78">
        <f>+HLOOKUP($B285,CRCC_AggregateDataFile!$E$1:$DV$7,3,0)</f>
        <v>14</v>
      </c>
      <c r="Z285" s="81" t="str">
        <f>VLOOKUP($B285,QualitativeNotes!B:C,2,FALSE)</f>
        <v>N/A</v>
      </c>
      <c r="AA285" s="8" t="s">
        <v>683</v>
      </c>
      <c r="AB285" s="8" t="s">
        <v>689</v>
      </c>
      <c r="AC285" s="8" t="s">
        <v>685</v>
      </c>
      <c r="AD285" s="77" t="s">
        <v>130</v>
      </c>
      <c r="AE285" s="5"/>
      <c r="AF285" s="78">
        <f>+HLOOKUP($B285,CRCC_AggregateDataFile!$E$1:$DV$7,4,0)</f>
        <v>8</v>
      </c>
      <c r="AG285" s="81" t="e">
        <f>VLOOKUP($B285,QualitativeNotes!H:I,2,FALSE)</f>
        <v>#N/A</v>
      </c>
      <c r="AH285" s="8" t="s">
        <v>683</v>
      </c>
      <c r="AI285" s="8" t="s">
        <v>690</v>
      </c>
      <c r="AJ285" s="8" t="s">
        <v>685</v>
      </c>
      <c r="AK285" s="77" t="s">
        <v>130</v>
      </c>
      <c r="AL285" s="5"/>
      <c r="AM285" s="78">
        <f>+HLOOKUP($B285,CRCC_AggregateDataFile!$E$1:$DV$7,5,0)</f>
        <v>3</v>
      </c>
      <c r="AN285" s="81" t="e">
        <f>VLOOKUP($B285,QualitativeNotes!N:O,2,FALSE)</f>
        <v>#N/A</v>
      </c>
      <c r="AO285" s="8" t="s">
        <v>683</v>
      </c>
      <c r="AP285" s="8" t="s">
        <v>691</v>
      </c>
      <c r="AQ285" s="8" t="s">
        <v>685</v>
      </c>
      <c r="AR285" s="77" t="s">
        <v>130</v>
      </c>
      <c r="AS285" s="5"/>
      <c r="AT285" s="78">
        <f>+HLOOKUP($B285,CRCC_AggregateDataFile!$E$1:$DV$7,6,0)</f>
        <v>27</v>
      </c>
      <c r="AU285" s="81" t="e">
        <f>VLOOKUP($B285,QualitativeNotes!U:V,2,FALSE)</f>
        <v>#N/A</v>
      </c>
    </row>
    <row r="286" spans="1:47" ht="105" x14ac:dyDescent="0.25">
      <c r="A286" s="89" t="str">
        <f t="shared" si="4"/>
        <v xml:space="preserve"> </v>
      </c>
      <c r="B286" s="90" t="s">
        <v>517</v>
      </c>
      <c r="C286" s="91" t="s">
        <v>512</v>
      </c>
      <c r="D286" s="91" t="s">
        <v>518</v>
      </c>
      <c r="E286" s="91" t="s">
        <v>200</v>
      </c>
      <c r="F286" s="8" t="s">
        <v>683</v>
      </c>
      <c r="G286" s="8" t="s">
        <v>684</v>
      </c>
      <c r="H286" s="8" t="s">
        <v>685</v>
      </c>
      <c r="I286" s="77" t="s">
        <v>130</v>
      </c>
      <c r="J286" s="5"/>
      <c r="K286" s="78">
        <f>+HLOOKUP(B286,CRCC_AggregateDataFile!$E$1:$DV$7,7,0)</f>
        <v>21</v>
      </c>
      <c r="L286" s="81" t="str">
        <f>VLOOKUP(B286,QualitativeNotes!B:C,2,FALSE)</f>
        <v>CRCC has a category of "non clearing member" which means that all the settlement of this Members must go trough a General Clearing Member</v>
      </c>
      <c r="M286" s="8" t="s">
        <v>683</v>
      </c>
      <c r="N286" s="8" t="s">
        <v>687</v>
      </c>
      <c r="O286" s="8" t="s">
        <v>685</v>
      </c>
      <c r="P286" s="77" t="s">
        <v>130</v>
      </c>
      <c r="Q286" s="5"/>
      <c r="R286" s="78">
        <f>+HLOOKUP($B286,CRCC_AggregateDataFile!$E$1:$DV$7,2,0)</f>
        <v>12</v>
      </c>
      <c r="S286" s="81" t="str">
        <f>VLOOKUP($B286,QualitativeNotes!B:C,2,FALSE)</f>
        <v>CRCC has a category of "non clearing member" which means that all the settlement of this Members must go trough a General Clearing Member</v>
      </c>
      <c r="T286" s="8" t="s">
        <v>683</v>
      </c>
      <c r="U286" s="8" t="s">
        <v>688</v>
      </c>
      <c r="V286" s="8" t="s">
        <v>685</v>
      </c>
      <c r="W286" s="77" t="s">
        <v>130</v>
      </c>
      <c r="X286" s="5"/>
      <c r="Y286" s="78">
        <f>+HLOOKUP($B286,CRCC_AggregateDataFile!$E$1:$DV$7,3,0)</f>
        <v>16</v>
      </c>
      <c r="Z286" s="81" t="str">
        <f>VLOOKUP($B286,QualitativeNotes!B:C,2,FALSE)</f>
        <v>CRCC has a category of "non clearing member" which means that all the settlement of this Members must go trough a General Clearing Member</v>
      </c>
      <c r="AA286" s="8" t="s">
        <v>683</v>
      </c>
      <c r="AB286" s="8" t="s">
        <v>689</v>
      </c>
      <c r="AC286" s="8" t="s">
        <v>685</v>
      </c>
      <c r="AD286" s="77" t="s">
        <v>130</v>
      </c>
      <c r="AE286" s="5"/>
      <c r="AF286" s="78">
        <f>+HLOOKUP($B286,CRCC_AggregateDataFile!$E$1:$DV$7,4,0)</f>
        <v>7</v>
      </c>
      <c r="AG286" s="81" t="e">
        <f>VLOOKUP($B286,QualitativeNotes!H:I,2,FALSE)</f>
        <v>#N/A</v>
      </c>
      <c r="AH286" s="8" t="s">
        <v>683</v>
      </c>
      <c r="AI286" s="8" t="s">
        <v>690</v>
      </c>
      <c r="AJ286" s="8" t="s">
        <v>685</v>
      </c>
      <c r="AK286" s="77" t="s">
        <v>130</v>
      </c>
      <c r="AL286" s="5"/>
      <c r="AM286" s="78">
        <f>+HLOOKUP($B286,CRCC_AggregateDataFile!$E$1:$DV$7,5,0)</f>
        <v>1</v>
      </c>
      <c r="AN286" s="81" t="e">
        <f>VLOOKUP($B286,QualitativeNotes!N:O,2,FALSE)</f>
        <v>#N/A</v>
      </c>
      <c r="AO286" s="8" t="s">
        <v>683</v>
      </c>
      <c r="AP286" s="8" t="s">
        <v>691</v>
      </c>
      <c r="AQ286" s="8" t="s">
        <v>685</v>
      </c>
      <c r="AR286" s="77" t="s">
        <v>130</v>
      </c>
      <c r="AS286" s="5"/>
      <c r="AT286" s="78">
        <f>+HLOOKUP($B286,CRCC_AggregateDataFile!$E$1:$DV$7,6,0)</f>
        <v>0</v>
      </c>
      <c r="AU286" s="81" t="e">
        <f>VLOOKUP($B286,QualitativeNotes!U:V,2,FALSE)</f>
        <v>#N/A</v>
      </c>
    </row>
    <row r="287" spans="1:47" ht="30" x14ac:dyDescent="0.25">
      <c r="A287" s="89" t="str">
        <f t="shared" si="4"/>
        <v xml:space="preserve"> </v>
      </c>
      <c r="B287" s="90" t="s">
        <v>519</v>
      </c>
      <c r="C287" s="91" t="s">
        <v>512</v>
      </c>
      <c r="D287" s="91" t="s">
        <v>520</v>
      </c>
      <c r="E287" s="91" t="s">
        <v>200</v>
      </c>
      <c r="F287" s="8" t="s">
        <v>683</v>
      </c>
      <c r="G287" s="8" t="s">
        <v>684</v>
      </c>
      <c r="H287" s="8" t="s">
        <v>685</v>
      </c>
      <c r="I287" s="77" t="s">
        <v>130</v>
      </c>
      <c r="J287" s="5"/>
      <c r="K287" s="78">
        <f>+HLOOKUP(B287,CRCC_AggregateDataFile!$E$1:$DV$7,7,0)</f>
        <v>0</v>
      </c>
      <c r="L287" s="81" t="str">
        <f>VLOOKUP(B287,QualitativeNotes!B:C,2,FALSE)</f>
        <v>N/A</v>
      </c>
      <c r="M287" s="8" t="s">
        <v>683</v>
      </c>
      <c r="N287" s="8" t="s">
        <v>687</v>
      </c>
      <c r="O287" s="8" t="s">
        <v>685</v>
      </c>
      <c r="P287" s="77" t="s">
        <v>130</v>
      </c>
      <c r="Q287" s="5"/>
      <c r="R287" s="78">
        <f>+HLOOKUP($B287,CRCC_AggregateDataFile!$E$1:$DV$7,2,0)</f>
        <v>0</v>
      </c>
      <c r="S287" s="81" t="str">
        <f>VLOOKUP($B287,QualitativeNotes!B:C,2,FALSE)</f>
        <v>N/A</v>
      </c>
      <c r="T287" s="8" t="s">
        <v>683</v>
      </c>
      <c r="U287" s="8" t="s">
        <v>688</v>
      </c>
      <c r="V287" s="8" t="s">
        <v>685</v>
      </c>
      <c r="W287" s="77" t="s">
        <v>130</v>
      </c>
      <c r="X287" s="5"/>
      <c r="Y287" s="78">
        <f>+HLOOKUP($B287,CRCC_AggregateDataFile!$E$1:$DV$7,3,0)</f>
        <v>0</v>
      </c>
      <c r="Z287" s="81" t="str">
        <f>VLOOKUP($B287,QualitativeNotes!B:C,2,FALSE)</f>
        <v>N/A</v>
      </c>
      <c r="AA287" s="8" t="s">
        <v>683</v>
      </c>
      <c r="AB287" s="8" t="s">
        <v>689</v>
      </c>
      <c r="AC287" s="8" t="s">
        <v>685</v>
      </c>
      <c r="AD287" s="77" t="s">
        <v>130</v>
      </c>
      <c r="AE287" s="5"/>
      <c r="AF287" s="78">
        <f>+HLOOKUP($B287,CRCC_AggregateDataFile!$E$1:$DV$7,4,0)</f>
        <v>0</v>
      </c>
      <c r="AG287" s="81" t="e">
        <f>VLOOKUP($B287,QualitativeNotes!H:I,2,FALSE)</f>
        <v>#N/A</v>
      </c>
      <c r="AH287" s="8" t="s">
        <v>683</v>
      </c>
      <c r="AI287" s="8" t="s">
        <v>690</v>
      </c>
      <c r="AJ287" s="8" t="s">
        <v>685</v>
      </c>
      <c r="AK287" s="77" t="s">
        <v>130</v>
      </c>
      <c r="AL287" s="5"/>
      <c r="AM287" s="78">
        <f>+HLOOKUP($B287,CRCC_AggregateDataFile!$E$1:$DV$7,5,0)</f>
        <v>0</v>
      </c>
      <c r="AN287" s="81" t="e">
        <f>VLOOKUP($B287,QualitativeNotes!N:O,2,FALSE)</f>
        <v>#N/A</v>
      </c>
      <c r="AO287" s="8" t="s">
        <v>683</v>
      </c>
      <c r="AP287" s="8" t="s">
        <v>691</v>
      </c>
      <c r="AQ287" s="8" t="s">
        <v>685</v>
      </c>
      <c r="AR287" s="77" t="s">
        <v>130</v>
      </c>
      <c r="AS287" s="5"/>
      <c r="AT287" s="78">
        <f>+HLOOKUP($B287,CRCC_AggregateDataFile!$E$1:$DV$7,6,0)</f>
        <v>0</v>
      </c>
      <c r="AU287" s="81" t="e">
        <f>VLOOKUP($B287,QualitativeNotes!U:V,2,FALSE)</f>
        <v>#N/A</v>
      </c>
    </row>
    <row r="288" spans="1:47" ht="30" x14ac:dyDescent="0.25">
      <c r="A288" s="89" t="str">
        <f t="shared" si="4"/>
        <v xml:space="preserve"> </v>
      </c>
      <c r="B288" s="90" t="s">
        <v>521</v>
      </c>
      <c r="C288" s="91" t="s">
        <v>512</v>
      </c>
      <c r="D288" s="91" t="s">
        <v>522</v>
      </c>
      <c r="E288" s="91" t="s">
        <v>200</v>
      </c>
      <c r="F288" s="8" t="s">
        <v>683</v>
      </c>
      <c r="G288" s="8" t="s">
        <v>684</v>
      </c>
      <c r="H288" s="8" t="s">
        <v>685</v>
      </c>
      <c r="I288" s="77" t="s">
        <v>130</v>
      </c>
      <c r="J288" s="5"/>
      <c r="K288" s="78">
        <f>+HLOOKUP(B288,CRCC_AggregateDataFile!$E$1:$DV$7,7,0)</f>
        <v>0</v>
      </c>
      <c r="L288" s="81" t="str">
        <f>VLOOKUP(B288,QualitativeNotes!B:C,2,FALSE)</f>
        <v>N/A</v>
      </c>
      <c r="M288" s="8" t="s">
        <v>683</v>
      </c>
      <c r="N288" s="8" t="s">
        <v>687</v>
      </c>
      <c r="O288" s="8" t="s">
        <v>685</v>
      </c>
      <c r="P288" s="77" t="s">
        <v>130</v>
      </c>
      <c r="Q288" s="5"/>
      <c r="R288" s="78">
        <f>+HLOOKUP($B288,CRCC_AggregateDataFile!$E$1:$DV$7,2,0)</f>
        <v>0</v>
      </c>
      <c r="S288" s="81" t="str">
        <f>VLOOKUP($B288,QualitativeNotes!B:C,2,FALSE)</f>
        <v>N/A</v>
      </c>
      <c r="T288" s="8" t="s">
        <v>683</v>
      </c>
      <c r="U288" s="8" t="s">
        <v>688</v>
      </c>
      <c r="V288" s="8" t="s">
        <v>685</v>
      </c>
      <c r="W288" s="77" t="s">
        <v>130</v>
      </c>
      <c r="X288" s="5"/>
      <c r="Y288" s="78">
        <f>+HLOOKUP($B288,CRCC_AggregateDataFile!$E$1:$DV$7,3,0)</f>
        <v>0</v>
      </c>
      <c r="Z288" s="81" t="str">
        <f>VLOOKUP($B288,QualitativeNotes!B:C,2,FALSE)</f>
        <v>N/A</v>
      </c>
      <c r="AA288" s="8" t="s">
        <v>683</v>
      </c>
      <c r="AB288" s="8" t="s">
        <v>689</v>
      </c>
      <c r="AC288" s="8" t="s">
        <v>685</v>
      </c>
      <c r="AD288" s="77" t="s">
        <v>130</v>
      </c>
      <c r="AE288" s="5"/>
      <c r="AF288" s="78">
        <f>+HLOOKUP($B288,CRCC_AggregateDataFile!$E$1:$DV$7,4,0)</f>
        <v>0</v>
      </c>
      <c r="AG288" s="81" t="e">
        <f>VLOOKUP($B288,QualitativeNotes!H:I,2,FALSE)</f>
        <v>#N/A</v>
      </c>
      <c r="AH288" s="8" t="s">
        <v>683</v>
      </c>
      <c r="AI288" s="8" t="s">
        <v>690</v>
      </c>
      <c r="AJ288" s="8" t="s">
        <v>685</v>
      </c>
      <c r="AK288" s="77" t="s">
        <v>130</v>
      </c>
      <c r="AL288" s="5"/>
      <c r="AM288" s="78">
        <f>+HLOOKUP($B288,CRCC_AggregateDataFile!$E$1:$DV$7,5,0)</f>
        <v>0</v>
      </c>
      <c r="AN288" s="81" t="e">
        <f>VLOOKUP($B288,QualitativeNotes!N:O,2,FALSE)</f>
        <v>#N/A</v>
      </c>
      <c r="AO288" s="8" t="s">
        <v>683</v>
      </c>
      <c r="AP288" s="8" t="s">
        <v>691</v>
      </c>
      <c r="AQ288" s="8" t="s">
        <v>685</v>
      </c>
      <c r="AR288" s="77" t="s">
        <v>130</v>
      </c>
      <c r="AS288" s="5"/>
      <c r="AT288" s="78">
        <f>+HLOOKUP($B288,CRCC_AggregateDataFile!$E$1:$DV$7,6,0)</f>
        <v>0</v>
      </c>
      <c r="AU288" s="81" t="e">
        <f>VLOOKUP($B288,QualitativeNotes!U:V,2,FALSE)</f>
        <v>#N/A</v>
      </c>
    </row>
    <row r="289" spans="1:47" ht="30" x14ac:dyDescent="0.25">
      <c r="A289" s="89" t="str">
        <f t="shared" si="4"/>
        <v xml:space="preserve"> </v>
      </c>
      <c r="B289" s="90" t="s">
        <v>523</v>
      </c>
      <c r="C289" s="91" t="s">
        <v>512</v>
      </c>
      <c r="D289" s="91" t="s">
        <v>524</v>
      </c>
      <c r="E289" s="91" t="s">
        <v>200</v>
      </c>
      <c r="F289" s="8" t="s">
        <v>683</v>
      </c>
      <c r="G289" s="8" t="s">
        <v>684</v>
      </c>
      <c r="H289" s="8" t="s">
        <v>685</v>
      </c>
      <c r="I289" s="77" t="s">
        <v>130</v>
      </c>
      <c r="J289" s="5"/>
      <c r="K289" s="78">
        <f>+HLOOKUP(B289,CRCC_AggregateDataFile!$E$1:$DV$7,7,0)</f>
        <v>23</v>
      </c>
      <c r="L289" s="81" t="str">
        <f>VLOOKUP(B289,QualitativeNotes!B:C,2,FALSE)</f>
        <v>N/A</v>
      </c>
      <c r="M289" s="8" t="s">
        <v>683</v>
      </c>
      <c r="N289" s="8" t="s">
        <v>687</v>
      </c>
      <c r="O289" s="8" t="s">
        <v>685</v>
      </c>
      <c r="P289" s="77" t="s">
        <v>130</v>
      </c>
      <c r="Q289" s="5"/>
      <c r="R289" s="78">
        <f>+HLOOKUP($B289,CRCC_AggregateDataFile!$E$1:$DV$7,2,0)</f>
        <v>17</v>
      </c>
      <c r="S289" s="81" t="str">
        <f>VLOOKUP($B289,QualitativeNotes!B:C,2,FALSE)</f>
        <v>N/A</v>
      </c>
      <c r="T289" s="8" t="s">
        <v>683</v>
      </c>
      <c r="U289" s="8" t="s">
        <v>688</v>
      </c>
      <c r="V289" s="8" t="s">
        <v>685</v>
      </c>
      <c r="W289" s="77" t="s">
        <v>130</v>
      </c>
      <c r="X289" s="5"/>
      <c r="Y289" s="78">
        <f>+HLOOKUP($B289,CRCC_AggregateDataFile!$E$1:$DV$7,3,0)</f>
        <v>19</v>
      </c>
      <c r="Z289" s="81" t="str">
        <f>VLOOKUP($B289,QualitativeNotes!B:C,2,FALSE)</f>
        <v>N/A</v>
      </c>
      <c r="AA289" s="8" t="s">
        <v>683</v>
      </c>
      <c r="AB289" s="8" t="s">
        <v>689</v>
      </c>
      <c r="AC289" s="8" t="s">
        <v>685</v>
      </c>
      <c r="AD289" s="77" t="s">
        <v>130</v>
      </c>
      <c r="AE289" s="5"/>
      <c r="AF289" s="78">
        <f>+HLOOKUP($B289,CRCC_AggregateDataFile!$E$1:$DV$7,4,0)</f>
        <v>6</v>
      </c>
      <c r="AG289" s="81" t="e">
        <f>VLOOKUP($B289,QualitativeNotes!H:I,2,FALSE)</f>
        <v>#N/A</v>
      </c>
      <c r="AH289" s="8" t="s">
        <v>683</v>
      </c>
      <c r="AI289" s="8" t="s">
        <v>690</v>
      </c>
      <c r="AJ289" s="8" t="s">
        <v>685</v>
      </c>
      <c r="AK289" s="77" t="s">
        <v>130</v>
      </c>
      <c r="AL289" s="5"/>
      <c r="AM289" s="78">
        <f>+HLOOKUP($B289,CRCC_AggregateDataFile!$E$1:$DV$7,5,0)</f>
        <v>14</v>
      </c>
      <c r="AN289" s="81" t="e">
        <f>VLOOKUP($B289,QualitativeNotes!N:O,2,FALSE)</f>
        <v>#N/A</v>
      </c>
      <c r="AO289" s="8" t="s">
        <v>683</v>
      </c>
      <c r="AP289" s="8" t="s">
        <v>691</v>
      </c>
      <c r="AQ289" s="8" t="s">
        <v>685</v>
      </c>
      <c r="AR289" s="77" t="s">
        <v>130</v>
      </c>
      <c r="AS289" s="5"/>
      <c r="AT289" s="78">
        <f>+HLOOKUP($B289,CRCC_AggregateDataFile!$E$1:$DV$7,6,0)</f>
        <v>22</v>
      </c>
      <c r="AU289" s="81" t="e">
        <f>VLOOKUP($B289,QualitativeNotes!U:V,2,FALSE)</f>
        <v>#N/A</v>
      </c>
    </row>
    <row r="290" spans="1:47" ht="105" x14ac:dyDescent="0.25">
      <c r="A290" s="89" t="str">
        <f t="shared" si="4"/>
        <v xml:space="preserve"> </v>
      </c>
      <c r="B290" s="90" t="s">
        <v>525</v>
      </c>
      <c r="C290" s="91" t="s">
        <v>512</v>
      </c>
      <c r="D290" s="91" t="s">
        <v>526</v>
      </c>
      <c r="E290" s="91" t="s">
        <v>200</v>
      </c>
      <c r="F290" s="8" t="s">
        <v>683</v>
      </c>
      <c r="G290" s="8" t="s">
        <v>684</v>
      </c>
      <c r="H290" s="8" t="s">
        <v>685</v>
      </c>
      <c r="I290" s="77" t="s">
        <v>130</v>
      </c>
      <c r="J290" s="5"/>
      <c r="K290" s="78">
        <f>+HLOOKUP(B290,CRCC_AggregateDataFile!$E$1:$DV$7,7,0)</f>
        <v>46</v>
      </c>
      <c r="L290" s="81" t="str">
        <f>VLOOKUP(B290,QualitativeNotes!B:C,2,FALSE)</f>
        <v>Other includes Brokerage firms, Financial Corporations, Government Institution, Insurance Companies, Pension Funds Administrators</v>
      </c>
      <c r="M290" s="8" t="s">
        <v>683</v>
      </c>
      <c r="N290" s="8" t="s">
        <v>687</v>
      </c>
      <c r="O290" s="8" t="s">
        <v>685</v>
      </c>
      <c r="P290" s="77" t="s">
        <v>130</v>
      </c>
      <c r="Q290" s="5"/>
      <c r="R290" s="78">
        <f>+HLOOKUP($B290,CRCC_AggregateDataFile!$E$1:$DV$7,2,0)</f>
        <v>21</v>
      </c>
      <c r="S290" s="81" t="str">
        <f>VLOOKUP($B290,QualitativeNotes!B:C,2,FALSE)</f>
        <v>Other includes Brokerage firms, Financial Corporations, Government Institution, Insurance Companies, Pension Funds Administrators</v>
      </c>
      <c r="T290" s="8" t="s">
        <v>683</v>
      </c>
      <c r="U290" s="8" t="s">
        <v>688</v>
      </c>
      <c r="V290" s="8" t="s">
        <v>685</v>
      </c>
      <c r="W290" s="77" t="s">
        <v>130</v>
      </c>
      <c r="X290" s="5"/>
      <c r="Y290" s="78">
        <f>+HLOOKUP($B290,CRCC_AggregateDataFile!$E$1:$DV$7,3,0)</f>
        <v>28</v>
      </c>
      <c r="Z290" s="81" t="str">
        <f>VLOOKUP($B290,QualitativeNotes!B:C,2,FALSE)</f>
        <v>Other includes Brokerage firms, Financial Corporations, Government Institution, Insurance Companies, Pension Funds Administrators</v>
      </c>
      <c r="AA290" s="8" t="s">
        <v>683</v>
      </c>
      <c r="AB290" s="8" t="s">
        <v>689</v>
      </c>
      <c r="AC290" s="8" t="s">
        <v>685</v>
      </c>
      <c r="AD290" s="77" t="s">
        <v>130</v>
      </c>
      <c r="AE290" s="5"/>
      <c r="AF290" s="78">
        <f>+HLOOKUP($B290,CRCC_AggregateDataFile!$E$1:$DV$7,4,0)</f>
        <v>16</v>
      </c>
      <c r="AG290" s="81" t="e">
        <f>VLOOKUP($B290,QualitativeNotes!H:I,2,FALSE)</f>
        <v>#N/A</v>
      </c>
      <c r="AH290" s="8" t="s">
        <v>683</v>
      </c>
      <c r="AI290" s="8" t="s">
        <v>690</v>
      </c>
      <c r="AJ290" s="8" t="s">
        <v>685</v>
      </c>
      <c r="AK290" s="77" t="s">
        <v>130</v>
      </c>
      <c r="AL290" s="5"/>
      <c r="AM290" s="78">
        <f>+HLOOKUP($B290,CRCC_AggregateDataFile!$E$1:$DV$7,5,0)</f>
        <v>4</v>
      </c>
      <c r="AN290" s="81" t="e">
        <f>VLOOKUP($B290,QualitativeNotes!N:O,2,FALSE)</f>
        <v>#N/A</v>
      </c>
      <c r="AO290" s="8" t="s">
        <v>683</v>
      </c>
      <c r="AP290" s="8" t="s">
        <v>691</v>
      </c>
      <c r="AQ290" s="8" t="s">
        <v>685</v>
      </c>
      <c r="AR290" s="77" t="s">
        <v>130</v>
      </c>
      <c r="AS290" s="5"/>
      <c r="AT290" s="78">
        <f>+HLOOKUP($B290,CRCC_AggregateDataFile!$E$1:$DV$7,6,0)</f>
        <v>21</v>
      </c>
      <c r="AU290" s="81" t="e">
        <f>VLOOKUP($B290,QualitativeNotes!U:V,2,FALSE)</f>
        <v>#N/A</v>
      </c>
    </row>
    <row r="291" spans="1:47" ht="30" x14ac:dyDescent="0.25">
      <c r="A291" s="89" t="str">
        <f t="shared" si="4"/>
        <v xml:space="preserve"> </v>
      </c>
      <c r="B291" s="90" t="s">
        <v>527</v>
      </c>
      <c r="C291" s="91" t="s">
        <v>512</v>
      </c>
      <c r="D291" s="91" t="s">
        <v>528</v>
      </c>
      <c r="E291" s="91" t="s">
        <v>200</v>
      </c>
      <c r="F291" s="8" t="s">
        <v>683</v>
      </c>
      <c r="G291" s="8" t="s">
        <v>684</v>
      </c>
      <c r="H291" s="8" t="s">
        <v>685</v>
      </c>
      <c r="I291" s="77" t="s">
        <v>130</v>
      </c>
      <c r="J291" s="5"/>
      <c r="K291" s="78">
        <f>+HLOOKUP(B291,CRCC_AggregateDataFile!$E$1:$DV$7,7,0)</f>
        <v>69</v>
      </c>
      <c r="L291" s="81" t="str">
        <f>VLOOKUP(B291,QualitativeNotes!B:C,2,FALSE)</f>
        <v>N/A</v>
      </c>
      <c r="M291" s="8" t="s">
        <v>683</v>
      </c>
      <c r="N291" s="8" t="s">
        <v>687</v>
      </c>
      <c r="O291" s="8" t="s">
        <v>685</v>
      </c>
      <c r="P291" s="77" t="s">
        <v>130</v>
      </c>
      <c r="Q291" s="5"/>
      <c r="R291" s="78">
        <f>+HLOOKUP($B291,CRCC_AggregateDataFile!$E$1:$DV$7,2,0)</f>
        <v>38</v>
      </c>
      <c r="S291" s="81" t="str">
        <f>VLOOKUP($B291,QualitativeNotes!B:C,2,FALSE)</f>
        <v>N/A</v>
      </c>
      <c r="T291" s="8" t="s">
        <v>683</v>
      </c>
      <c r="U291" s="8" t="s">
        <v>688</v>
      </c>
      <c r="V291" s="8" t="s">
        <v>685</v>
      </c>
      <c r="W291" s="77" t="s">
        <v>130</v>
      </c>
      <c r="X291" s="5"/>
      <c r="Y291" s="78">
        <f>+HLOOKUP($B291,CRCC_AggregateDataFile!$E$1:$DV$7,3,0)</f>
        <v>47</v>
      </c>
      <c r="Z291" s="81" t="str">
        <f>VLOOKUP($B291,QualitativeNotes!B:C,2,FALSE)</f>
        <v>N/A</v>
      </c>
      <c r="AA291" s="8" t="s">
        <v>683</v>
      </c>
      <c r="AB291" s="8" t="s">
        <v>689</v>
      </c>
      <c r="AC291" s="8" t="s">
        <v>685</v>
      </c>
      <c r="AD291" s="77" t="s">
        <v>130</v>
      </c>
      <c r="AE291" s="5"/>
      <c r="AF291" s="78">
        <f>+HLOOKUP($B291,CRCC_AggregateDataFile!$E$1:$DV$7,4,0)</f>
        <v>22</v>
      </c>
      <c r="AG291" s="81" t="e">
        <f>VLOOKUP($B291,QualitativeNotes!H:I,2,FALSE)</f>
        <v>#N/A</v>
      </c>
      <c r="AH291" s="8" t="s">
        <v>683</v>
      </c>
      <c r="AI291" s="8" t="s">
        <v>690</v>
      </c>
      <c r="AJ291" s="8" t="s">
        <v>685</v>
      </c>
      <c r="AK291" s="77" t="s">
        <v>130</v>
      </c>
      <c r="AL291" s="5"/>
      <c r="AM291" s="78">
        <f>+HLOOKUP($B291,CRCC_AggregateDataFile!$E$1:$DV$7,5,0)</f>
        <v>18</v>
      </c>
      <c r="AN291" s="81" t="e">
        <f>VLOOKUP($B291,QualitativeNotes!N:O,2,FALSE)</f>
        <v>#N/A</v>
      </c>
      <c r="AO291" s="8" t="s">
        <v>683</v>
      </c>
      <c r="AP291" s="8" t="s">
        <v>691</v>
      </c>
      <c r="AQ291" s="8" t="s">
        <v>685</v>
      </c>
      <c r="AR291" s="77" t="s">
        <v>130</v>
      </c>
      <c r="AS291" s="5"/>
      <c r="AT291" s="78">
        <f>+HLOOKUP($B291,CRCC_AggregateDataFile!$E$1:$DV$7,6,0)</f>
        <v>43</v>
      </c>
      <c r="AU291" s="81" t="e">
        <f>VLOOKUP($B291,QualitativeNotes!U:V,2,FALSE)</f>
        <v>#N/A</v>
      </c>
    </row>
    <row r="292" spans="1:47" ht="30" x14ac:dyDescent="0.25">
      <c r="A292" s="89" t="str">
        <f t="shared" si="4"/>
        <v xml:space="preserve"> </v>
      </c>
      <c r="B292" s="90" t="s">
        <v>529</v>
      </c>
      <c r="C292" s="91" t="s">
        <v>512</v>
      </c>
      <c r="D292" s="91" t="s">
        <v>530</v>
      </c>
      <c r="E292" s="91" t="s">
        <v>200</v>
      </c>
      <c r="F292" s="8" t="s">
        <v>683</v>
      </c>
      <c r="G292" s="8" t="s">
        <v>684</v>
      </c>
      <c r="H292" s="8" t="s">
        <v>685</v>
      </c>
      <c r="I292" s="77" t="s">
        <v>130</v>
      </c>
      <c r="J292" s="5"/>
      <c r="K292" s="78">
        <f>+HLOOKUP(B292,CRCC_AggregateDataFile!$E$1:$DV$7,7,0)</f>
        <v>0</v>
      </c>
      <c r="L292" s="81" t="str">
        <f>VLOOKUP(B292,QualitativeNotes!B:C,2,FALSE)</f>
        <v>N/A</v>
      </c>
      <c r="M292" s="8" t="s">
        <v>683</v>
      </c>
      <c r="N292" s="8" t="s">
        <v>687</v>
      </c>
      <c r="O292" s="8" t="s">
        <v>685</v>
      </c>
      <c r="P292" s="77" t="s">
        <v>130</v>
      </c>
      <c r="Q292" s="5"/>
      <c r="R292" s="78">
        <f>+HLOOKUP($B292,CRCC_AggregateDataFile!$E$1:$DV$7,2,0)</f>
        <v>0</v>
      </c>
      <c r="S292" s="81" t="str">
        <f>VLOOKUP($B292,QualitativeNotes!B:C,2,FALSE)</f>
        <v>N/A</v>
      </c>
      <c r="T292" s="8" t="s">
        <v>683</v>
      </c>
      <c r="U292" s="8" t="s">
        <v>688</v>
      </c>
      <c r="V292" s="8" t="s">
        <v>685</v>
      </c>
      <c r="W292" s="77" t="s">
        <v>130</v>
      </c>
      <c r="X292" s="5"/>
      <c r="Y292" s="78">
        <f>+HLOOKUP($B292,CRCC_AggregateDataFile!$E$1:$DV$7,3,0)</f>
        <v>0</v>
      </c>
      <c r="Z292" s="81" t="str">
        <f>VLOOKUP($B292,QualitativeNotes!B:C,2,FALSE)</f>
        <v>N/A</v>
      </c>
      <c r="AA292" s="8" t="s">
        <v>683</v>
      </c>
      <c r="AB292" s="8" t="s">
        <v>689</v>
      </c>
      <c r="AC292" s="8" t="s">
        <v>685</v>
      </c>
      <c r="AD292" s="77" t="s">
        <v>130</v>
      </c>
      <c r="AE292" s="5"/>
      <c r="AF292" s="78">
        <f>+HLOOKUP($B292,CRCC_AggregateDataFile!$E$1:$DV$7,4,0)</f>
        <v>0</v>
      </c>
      <c r="AG292" s="81" t="e">
        <f>VLOOKUP($B292,QualitativeNotes!H:I,2,FALSE)</f>
        <v>#N/A</v>
      </c>
      <c r="AH292" s="8" t="s">
        <v>683</v>
      </c>
      <c r="AI292" s="8" t="s">
        <v>690</v>
      </c>
      <c r="AJ292" s="8" t="s">
        <v>685</v>
      </c>
      <c r="AK292" s="77" t="s">
        <v>130</v>
      </c>
      <c r="AL292" s="5"/>
      <c r="AM292" s="78">
        <f>+HLOOKUP($B292,CRCC_AggregateDataFile!$E$1:$DV$7,5,0)</f>
        <v>0</v>
      </c>
      <c r="AN292" s="81" t="e">
        <f>VLOOKUP($B292,QualitativeNotes!N:O,2,FALSE)</f>
        <v>#N/A</v>
      </c>
      <c r="AO292" s="8" t="s">
        <v>683</v>
      </c>
      <c r="AP292" s="8" t="s">
        <v>691</v>
      </c>
      <c r="AQ292" s="8" t="s">
        <v>685</v>
      </c>
      <c r="AR292" s="77" t="s">
        <v>130</v>
      </c>
      <c r="AS292" s="5"/>
      <c r="AT292" s="78">
        <f>+HLOOKUP($B292,CRCC_AggregateDataFile!$E$1:$DV$7,6,0)</f>
        <v>0</v>
      </c>
      <c r="AU292" s="81" t="e">
        <f>VLOOKUP($B292,QualitativeNotes!U:V,2,FALSE)</f>
        <v>#N/A</v>
      </c>
    </row>
    <row r="293" spans="1:47" ht="60" x14ac:dyDescent="0.25">
      <c r="A293" s="89" t="str">
        <f t="shared" si="4"/>
        <v xml:space="preserve"> </v>
      </c>
      <c r="B293" s="90" t="s">
        <v>532</v>
      </c>
      <c r="C293" s="91" t="s">
        <v>531</v>
      </c>
      <c r="D293" s="91" t="s">
        <v>533</v>
      </c>
      <c r="E293" s="91" t="s">
        <v>225</v>
      </c>
      <c r="F293" s="8" t="s">
        <v>683</v>
      </c>
      <c r="G293" s="8" t="s">
        <v>684</v>
      </c>
      <c r="H293" s="8" t="s">
        <v>685</v>
      </c>
      <c r="I293" s="77" t="s">
        <v>130</v>
      </c>
      <c r="J293" s="5" t="s">
        <v>731</v>
      </c>
      <c r="K293" s="78"/>
      <c r="L293" s="81" t="str">
        <f>VLOOKUP(B293,QualitativeNotes!B:C,2,FALSE)</f>
        <v>N/A</v>
      </c>
      <c r="M293" s="8" t="s">
        <v>683</v>
      </c>
      <c r="N293" s="8" t="s">
        <v>687</v>
      </c>
      <c r="O293" s="8" t="s">
        <v>685</v>
      </c>
      <c r="P293" s="77" t="s">
        <v>130</v>
      </c>
      <c r="Q293" s="5" t="s">
        <v>731</v>
      </c>
      <c r="R293" s="78">
        <f>+HLOOKUP($B293,CRCC_DataFile_18_2!$E$1:$J$9,2,0)</f>
        <v>0</v>
      </c>
      <c r="S293" s="81" t="str">
        <f>VLOOKUP($B293,QualitativeNotes!B:C,2,FALSE)</f>
        <v>N/A</v>
      </c>
      <c r="T293" s="8" t="s">
        <v>683</v>
      </c>
      <c r="U293" s="8" t="s">
        <v>688</v>
      </c>
      <c r="V293" s="8" t="s">
        <v>685</v>
      </c>
      <c r="W293" s="77" t="s">
        <v>130</v>
      </c>
      <c r="X293" s="5" t="s">
        <v>731</v>
      </c>
      <c r="Y293" s="78">
        <f>+HLOOKUP($B293,CRCC_DataFile_18_2!$E$1:$J$9,4,0)</f>
        <v>0</v>
      </c>
      <c r="Z293" s="81" t="str">
        <f>VLOOKUP($B293,QualitativeNotes!B:C,2,FALSE)</f>
        <v>N/A</v>
      </c>
      <c r="AA293" s="8" t="s">
        <v>683</v>
      </c>
      <c r="AB293" s="8" t="s">
        <v>689</v>
      </c>
      <c r="AC293" s="8" t="s">
        <v>685</v>
      </c>
      <c r="AD293" s="77" t="s">
        <v>130</v>
      </c>
      <c r="AE293" s="5" t="s">
        <v>731</v>
      </c>
      <c r="AF293" s="78">
        <f>+HLOOKUP($B293,CRCC_DataFile_18_2!$E$1:$J$9,6,0)</f>
        <v>0.70747105256536802</v>
      </c>
      <c r="AG293" s="81" t="e">
        <f>VLOOKUP($B293,QualitativeNotes!H:I,2,FALSE)</f>
        <v>#N/A</v>
      </c>
      <c r="AH293" s="8" t="s">
        <v>683</v>
      </c>
      <c r="AI293" s="8" t="s">
        <v>690</v>
      </c>
      <c r="AJ293" s="8" t="s">
        <v>685</v>
      </c>
      <c r="AK293" s="77" t="s">
        <v>130</v>
      </c>
      <c r="AL293" s="5" t="s">
        <v>731</v>
      </c>
      <c r="AM293" s="78">
        <f>+HLOOKUP($B293,CRCC_DataFile_18_2!$E$1:$J$9,8,0)</f>
        <v>0.59702521190514801</v>
      </c>
      <c r="AN293" s="81" t="e">
        <f>VLOOKUP($B293,QualitativeNotes!N:O,2,FALSE)</f>
        <v>#N/A</v>
      </c>
      <c r="AO293" s="8" t="s">
        <v>683</v>
      </c>
      <c r="AP293" s="8" t="s">
        <v>691</v>
      </c>
      <c r="AQ293" s="8" t="s">
        <v>685</v>
      </c>
      <c r="AR293" s="77" t="s">
        <v>130</v>
      </c>
      <c r="AS293" s="5" t="s">
        <v>731</v>
      </c>
      <c r="AT293" s="78">
        <f>+HLOOKUP($B293,CRCC_DataFile_18_2!$E$1:$J$11,10,0)</f>
        <v>0</v>
      </c>
      <c r="AU293" s="81" t="e">
        <f>VLOOKUP($B293,QualitativeNotes!U:V,2,FALSE)</f>
        <v>#N/A</v>
      </c>
    </row>
    <row r="294" spans="1:47" ht="60" x14ac:dyDescent="0.25">
      <c r="A294" s="89" t="str">
        <f t="shared" si="4"/>
        <v xml:space="preserve"> </v>
      </c>
      <c r="B294" s="90" t="s">
        <v>532</v>
      </c>
      <c r="C294" s="91" t="s">
        <v>531</v>
      </c>
      <c r="D294" s="91" t="s">
        <v>533</v>
      </c>
      <c r="E294" s="91" t="s">
        <v>225</v>
      </c>
      <c r="F294" s="8" t="s">
        <v>683</v>
      </c>
      <c r="G294" s="8" t="s">
        <v>684</v>
      </c>
      <c r="H294" s="8" t="s">
        <v>685</v>
      </c>
      <c r="I294" s="77" t="s">
        <v>130</v>
      </c>
      <c r="J294" s="5" t="s">
        <v>732</v>
      </c>
      <c r="K294" s="78"/>
      <c r="L294" s="81" t="str">
        <f>VLOOKUP(B294,QualitativeNotes!B:C,2,FALSE)</f>
        <v>N/A</v>
      </c>
      <c r="M294" s="8" t="s">
        <v>683</v>
      </c>
      <c r="N294" s="8" t="s">
        <v>687</v>
      </c>
      <c r="O294" s="8" t="s">
        <v>685</v>
      </c>
      <c r="P294" s="77" t="s">
        <v>130</v>
      </c>
      <c r="Q294" s="5" t="s">
        <v>732</v>
      </c>
      <c r="R294" s="78">
        <f>+HLOOKUP($B294,CRCC_DataFile_18_2!$E$1:$J$9,3,0)</f>
        <v>0</v>
      </c>
      <c r="S294" s="81" t="str">
        <f>VLOOKUP($B294,QualitativeNotes!B:C,2,FALSE)</f>
        <v>N/A</v>
      </c>
      <c r="T294" s="8" t="s">
        <v>683</v>
      </c>
      <c r="U294" s="8" t="s">
        <v>688</v>
      </c>
      <c r="V294" s="8" t="s">
        <v>685</v>
      </c>
      <c r="W294" s="77" t="s">
        <v>130</v>
      </c>
      <c r="X294" s="5" t="s">
        <v>732</v>
      </c>
      <c r="Y294" s="78">
        <f>+HLOOKUP($B294,CRCC_DataFile_18_2!$E$1:$J$9,5,0)</f>
        <v>0</v>
      </c>
      <c r="Z294" s="81" t="str">
        <f>VLOOKUP($B294,QualitativeNotes!B:C,2,FALSE)</f>
        <v>N/A</v>
      </c>
      <c r="AA294" s="8" t="s">
        <v>683</v>
      </c>
      <c r="AB294" s="8" t="s">
        <v>689</v>
      </c>
      <c r="AC294" s="8" t="s">
        <v>685</v>
      </c>
      <c r="AD294" s="77" t="s">
        <v>130</v>
      </c>
      <c r="AE294" s="5" t="s">
        <v>732</v>
      </c>
      <c r="AF294" s="78">
        <f>+HLOOKUP($B294,CRCC_DataFile_18_2!$E$1:$J$9,7,0)</f>
        <v>0.80772714463936901</v>
      </c>
      <c r="AG294" s="81" t="e">
        <f>VLOOKUP($B294,QualitativeNotes!H:I,2,FALSE)</f>
        <v>#N/A</v>
      </c>
      <c r="AH294" s="8" t="s">
        <v>683</v>
      </c>
      <c r="AI294" s="8" t="s">
        <v>690</v>
      </c>
      <c r="AJ294" s="8" t="s">
        <v>685</v>
      </c>
      <c r="AK294" s="77" t="s">
        <v>130</v>
      </c>
      <c r="AL294" s="5" t="s">
        <v>732</v>
      </c>
      <c r="AM294" s="78">
        <f>+HLOOKUP($B294,CRCC_DataFile_18_2!$E$1:$J$9,9,0)</f>
        <v>0.60517069081824304</v>
      </c>
      <c r="AN294" s="81" t="e">
        <f>VLOOKUP($B294,QualitativeNotes!N:O,2,FALSE)</f>
        <v>#N/A</v>
      </c>
      <c r="AO294" s="8" t="s">
        <v>683</v>
      </c>
      <c r="AP294" s="8" t="s">
        <v>691</v>
      </c>
      <c r="AQ294" s="8" t="s">
        <v>685</v>
      </c>
      <c r="AR294" s="77" t="s">
        <v>130</v>
      </c>
      <c r="AS294" s="5" t="s">
        <v>732</v>
      </c>
      <c r="AT294" s="78">
        <f>+HLOOKUP($B294,CRCC_DataFile_18_2!$E$1:$J11,11,0)</f>
        <v>0</v>
      </c>
      <c r="AU294" s="81" t="e">
        <f>VLOOKUP($B294,QualitativeNotes!U:V,2,FALSE)</f>
        <v>#N/A</v>
      </c>
    </row>
    <row r="295" spans="1:47" ht="60" x14ac:dyDescent="0.25">
      <c r="A295" s="89" t="str">
        <f t="shared" si="4"/>
        <v xml:space="preserve"> </v>
      </c>
      <c r="B295" s="90" t="s">
        <v>536</v>
      </c>
      <c r="C295" s="91" t="s">
        <v>531</v>
      </c>
      <c r="D295" s="91" t="s">
        <v>537</v>
      </c>
      <c r="E295" s="91" t="s">
        <v>225</v>
      </c>
      <c r="F295" s="8" t="s">
        <v>683</v>
      </c>
      <c r="G295" s="8" t="s">
        <v>684</v>
      </c>
      <c r="H295" s="8" t="s">
        <v>685</v>
      </c>
      <c r="I295" s="77" t="s">
        <v>130</v>
      </c>
      <c r="J295" s="5" t="s">
        <v>731</v>
      </c>
      <c r="K295" s="78"/>
      <c r="L295" s="81" t="str">
        <f>VLOOKUP(B295,QualitativeNotes!B:C,2,FALSE)</f>
        <v>N/A</v>
      </c>
      <c r="M295" s="8" t="s">
        <v>683</v>
      </c>
      <c r="N295" s="8" t="s">
        <v>687</v>
      </c>
      <c r="O295" s="8" t="s">
        <v>685</v>
      </c>
      <c r="P295" s="77" t="s">
        <v>130</v>
      </c>
      <c r="Q295" s="5" t="s">
        <v>731</v>
      </c>
      <c r="R295" s="78">
        <f>+HLOOKUP($B295,CRCC_DataFile_18_2!$E$1:$J$9,2,0)</f>
        <v>0.75842836252679202</v>
      </c>
      <c r="S295" s="81" t="str">
        <f>VLOOKUP($B295,QualitativeNotes!B:C,2,FALSE)</f>
        <v>N/A</v>
      </c>
      <c r="T295" s="8" t="s">
        <v>683</v>
      </c>
      <c r="U295" s="8" t="s">
        <v>688</v>
      </c>
      <c r="V295" s="8" t="s">
        <v>685</v>
      </c>
      <c r="W295" s="77" t="s">
        <v>130</v>
      </c>
      <c r="X295" s="5" t="s">
        <v>731</v>
      </c>
      <c r="Y295" s="78">
        <f>+HLOOKUP($B295,CRCC_DataFile_18_2!$E$1:$J$9,4,0)</f>
        <v>0.44264771035719702</v>
      </c>
      <c r="Z295" s="81" t="str">
        <f>VLOOKUP($B295,QualitativeNotes!B:C,2,FALSE)</f>
        <v>N/A</v>
      </c>
      <c r="AA295" s="8" t="s">
        <v>683</v>
      </c>
      <c r="AB295" s="8" t="s">
        <v>689</v>
      </c>
      <c r="AC295" s="8" t="s">
        <v>685</v>
      </c>
      <c r="AD295" s="77" t="s">
        <v>130</v>
      </c>
      <c r="AE295" s="5" t="s">
        <v>731</v>
      </c>
      <c r="AF295" s="78">
        <f>+HLOOKUP($B295,CRCC_DataFile_18_2!$E$1:$J$9,6,0)</f>
        <v>0</v>
      </c>
      <c r="AG295" s="81" t="e">
        <f>VLOOKUP($B295,QualitativeNotes!H:I,2,FALSE)</f>
        <v>#N/A</v>
      </c>
      <c r="AH295" s="8" t="s">
        <v>683</v>
      </c>
      <c r="AI295" s="8" t="s">
        <v>690</v>
      </c>
      <c r="AJ295" s="8" t="s">
        <v>685</v>
      </c>
      <c r="AK295" s="77" t="s">
        <v>130</v>
      </c>
      <c r="AL295" s="5" t="s">
        <v>731</v>
      </c>
      <c r="AM295" s="78">
        <f>+HLOOKUP($B295,CRCC_DataFile_18_2!$E$1:$J$9,8,0)</f>
        <v>0</v>
      </c>
      <c r="AN295" s="81" t="e">
        <f>VLOOKUP($B295,QualitativeNotes!N:O,2,FALSE)</f>
        <v>#N/A</v>
      </c>
      <c r="AO295" s="8" t="s">
        <v>683</v>
      </c>
      <c r="AP295" s="8" t="s">
        <v>691</v>
      </c>
      <c r="AQ295" s="8" t="s">
        <v>685</v>
      </c>
      <c r="AR295" s="77" t="s">
        <v>130</v>
      </c>
      <c r="AS295" s="5" t="s">
        <v>731</v>
      </c>
      <c r="AT295" s="78">
        <f>+HLOOKUP($B295,CRCC_DataFile_18_2!$E$1:$J$11,10,0)</f>
        <v>0.57351233701332704</v>
      </c>
      <c r="AU295" s="81" t="e">
        <f>VLOOKUP($B295,QualitativeNotes!U:V,2,FALSE)</f>
        <v>#N/A</v>
      </c>
    </row>
    <row r="296" spans="1:47" ht="60" x14ac:dyDescent="0.25">
      <c r="A296" s="89" t="str">
        <f t="shared" si="4"/>
        <v xml:space="preserve"> </v>
      </c>
      <c r="B296" s="90" t="s">
        <v>536</v>
      </c>
      <c r="C296" s="91" t="s">
        <v>531</v>
      </c>
      <c r="D296" s="91" t="s">
        <v>537</v>
      </c>
      <c r="E296" s="91" t="s">
        <v>225</v>
      </c>
      <c r="F296" s="8" t="s">
        <v>683</v>
      </c>
      <c r="G296" s="8" t="s">
        <v>684</v>
      </c>
      <c r="H296" s="8" t="s">
        <v>685</v>
      </c>
      <c r="I296" s="77" t="s">
        <v>130</v>
      </c>
      <c r="J296" s="5" t="s">
        <v>732</v>
      </c>
      <c r="K296" s="78"/>
      <c r="L296" s="81" t="str">
        <f>VLOOKUP(B296,QualitativeNotes!B:C,2,FALSE)</f>
        <v>N/A</v>
      </c>
      <c r="M296" s="8" t="s">
        <v>683</v>
      </c>
      <c r="N296" s="8" t="s">
        <v>687</v>
      </c>
      <c r="O296" s="8" t="s">
        <v>685</v>
      </c>
      <c r="P296" s="77" t="s">
        <v>130</v>
      </c>
      <c r="Q296" s="5" t="s">
        <v>732</v>
      </c>
      <c r="R296" s="78">
        <f>+HLOOKUP($B296,CRCC_DataFile_18_2!$E$1:$J$9,3,0)</f>
        <v>0.77828190295863997</v>
      </c>
      <c r="S296" s="81" t="str">
        <f>VLOOKUP($B296,QualitativeNotes!B:C,2,FALSE)</f>
        <v>N/A</v>
      </c>
      <c r="T296" s="8" t="s">
        <v>683</v>
      </c>
      <c r="U296" s="8" t="s">
        <v>688</v>
      </c>
      <c r="V296" s="8" t="s">
        <v>685</v>
      </c>
      <c r="W296" s="77" t="s">
        <v>130</v>
      </c>
      <c r="X296" s="5" t="s">
        <v>732</v>
      </c>
      <c r="Y296" s="78">
        <f>+HLOOKUP($B296,CRCC_DataFile_18_2!$E$1:$J$9,5,0)</f>
        <v>0.49862826086388401</v>
      </c>
      <c r="Z296" s="81" t="str">
        <f>VLOOKUP($B296,QualitativeNotes!B:C,2,FALSE)</f>
        <v>N/A</v>
      </c>
      <c r="AA296" s="8" t="s">
        <v>683</v>
      </c>
      <c r="AB296" s="8" t="s">
        <v>689</v>
      </c>
      <c r="AC296" s="8" t="s">
        <v>685</v>
      </c>
      <c r="AD296" s="77" t="s">
        <v>130</v>
      </c>
      <c r="AE296" s="5" t="s">
        <v>732</v>
      </c>
      <c r="AF296" s="78">
        <f>+HLOOKUP($B296,CRCC_DataFile_18_2!$E$1:$J$9,7,0)</f>
        <v>0</v>
      </c>
      <c r="AG296" s="81" t="e">
        <f>VLOOKUP($B296,QualitativeNotes!H:I,2,FALSE)</f>
        <v>#N/A</v>
      </c>
      <c r="AH296" s="8" t="s">
        <v>683</v>
      </c>
      <c r="AI296" s="8" t="s">
        <v>690</v>
      </c>
      <c r="AJ296" s="8" t="s">
        <v>685</v>
      </c>
      <c r="AK296" s="77" t="s">
        <v>130</v>
      </c>
      <c r="AL296" s="5" t="s">
        <v>732</v>
      </c>
      <c r="AM296" s="78">
        <f>+HLOOKUP($B296,CRCC_DataFile_18_2!$E$1:$J$9,9,0)</f>
        <v>0</v>
      </c>
      <c r="AN296" s="81" t="e">
        <f>VLOOKUP($B296,QualitativeNotes!N:O,2,FALSE)</f>
        <v>#N/A</v>
      </c>
      <c r="AO296" s="8" t="s">
        <v>683</v>
      </c>
      <c r="AP296" s="8" t="s">
        <v>691</v>
      </c>
      <c r="AQ296" s="8" t="s">
        <v>685</v>
      </c>
      <c r="AR296" s="77" t="s">
        <v>130</v>
      </c>
      <c r="AS296" s="5" t="s">
        <v>732</v>
      </c>
      <c r="AT296" s="78">
        <f>+HLOOKUP($B296,CRCC_DataFile_18_2!$E$1:$J$11,11,0)</f>
        <v>0.80158613345440299</v>
      </c>
      <c r="AU296" s="81" t="e">
        <f>VLOOKUP($B296,QualitativeNotes!U:V,2,FALSE)</f>
        <v>#N/A</v>
      </c>
    </row>
    <row r="297" spans="1:47" ht="60" x14ac:dyDescent="0.25">
      <c r="A297" s="89" t="str">
        <f t="shared" si="4"/>
        <v xml:space="preserve"> </v>
      </c>
      <c r="B297" s="90" t="s">
        <v>538</v>
      </c>
      <c r="C297" s="91" t="s">
        <v>531</v>
      </c>
      <c r="D297" s="91" t="s">
        <v>539</v>
      </c>
      <c r="E297" s="91" t="s">
        <v>225</v>
      </c>
      <c r="F297" s="8" t="s">
        <v>683</v>
      </c>
      <c r="G297" s="8" t="s">
        <v>684</v>
      </c>
      <c r="H297" s="8" t="s">
        <v>685</v>
      </c>
      <c r="I297" s="77" t="s">
        <v>130</v>
      </c>
      <c r="J297" s="5" t="s">
        <v>731</v>
      </c>
      <c r="K297" s="78"/>
      <c r="L297" s="81" t="str">
        <f>VLOOKUP(B297,QualitativeNotes!B:C,2,FALSE)</f>
        <v>N/A</v>
      </c>
      <c r="M297" s="8" t="s">
        <v>683</v>
      </c>
      <c r="N297" s="8" t="s">
        <v>687</v>
      </c>
      <c r="O297" s="8" t="s">
        <v>685</v>
      </c>
      <c r="P297" s="77" t="s">
        <v>130</v>
      </c>
      <c r="Q297" s="5" t="s">
        <v>731</v>
      </c>
      <c r="R297" s="78">
        <f>+HLOOKUP($B297,CRCC_DataFile_18_2!$E$1:$J$9,2,0)</f>
        <v>0.91938861897549395</v>
      </c>
      <c r="S297" s="81" t="str">
        <f>VLOOKUP($B297,QualitativeNotes!B:C,2,FALSE)</f>
        <v>N/A</v>
      </c>
      <c r="T297" s="8" t="s">
        <v>683</v>
      </c>
      <c r="U297" s="8" t="s">
        <v>688</v>
      </c>
      <c r="V297" s="8" t="s">
        <v>685</v>
      </c>
      <c r="W297" s="77" t="s">
        <v>130</v>
      </c>
      <c r="X297" s="5" t="s">
        <v>731</v>
      </c>
      <c r="Y297" s="78">
        <f>+HLOOKUP($B297,CRCC_DataFile_18_2!$E$1:$J$9,4,0)</f>
        <v>0.69711301771893697</v>
      </c>
      <c r="Z297" s="81" t="str">
        <f>VLOOKUP($B297,QualitativeNotes!B:C,2,FALSE)</f>
        <v>N/A</v>
      </c>
      <c r="AA297" s="8" t="s">
        <v>683</v>
      </c>
      <c r="AB297" s="8" t="s">
        <v>689</v>
      </c>
      <c r="AC297" s="8" t="s">
        <v>685</v>
      </c>
      <c r="AD297" s="77" t="s">
        <v>130</v>
      </c>
      <c r="AE297" s="5" t="s">
        <v>731</v>
      </c>
      <c r="AF297" s="78">
        <f>+HLOOKUP($B297,CRCC_DataFile_18_2!$E$1:$J$9,6,0)</f>
        <v>0</v>
      </c>
      <c r="AG297" s="81" t="e">
        <f>VLOOKUP($B297,QualitativeNotes!H:I,2,FALSE)</f>
        <v>#N/A</v>
      </c>
      <c r="AH297" s="8" t="s">
        <v>683</v>
      </c>
      <c r="AI297" s="8" t="s">
        <v>690</v>
      </c>
      <c r="AJ297" s="8" t="s">
        <v>685</v>
      </c>
      <c r="AK297" s="77" t="s">
        <v>130</v>
      </c>
      <c r="AL297" s="5" t="s">
        <v>731</v>
      </c>
      <c r="AM297" s="78">
        <f>+HLOOKUP($B297,CRCC_DataFile_18_2!$E$1:$J$9,8,0)</f>
        <v>0</v>
      </c>
      <c r="AN297" s="81" t="e">
        <f>VLOOKUP($B297,QualitativeNotes!N:O,2,FALSE)</f>
        <v>#N/A</v>
      </c>
      <c r="AO297" s="8" t="s">
        <v>683</v>
      </c>
      <c r="AP297" s="8" t="s">
        <v>691</v>
      </c>
      <c r="AQ297" s="8" t="s">
        <v>685</v>
      </c>
      <c r="AR297" s="77" t="s">
        <v>130</v>
      </c>
      <c r="AS297" s="5" t="s">
        <v>731</v>
      </c>
      <c r="AT297" s="78">
        <f>+HLOOKUP($B297,CRCC_DataFile_18_2!$E$1:$J$11,10,0)</f>
        <v>0.80764843755308502</v>
      </c>
      <c r="AU297" s="81" t="e">
        <f>VLOOKUP($B297,QualitativeNotes!U:V,2,FALSE)</f>
        <v>#N/A</v>
      </c>
    </row>
    <row r="298" spans="1:47" ht="60" x14ac:dyDescent="0.25">
      <c r="A298" s="89" t="str">
        <f t="shared" si="4"/>
        <v xml:space="preserve"> </v>
      </c>
      <c r="B298" s="90" t="s">
        <v>538</v>
      </c>
      <c r="C298" s="91" t="s">
        <v>531</v>
      </c>
      <c r="D298" s="91" t="s">
        <v>539</v>
      </c>
      <c r="E298" s="91" t="s">
        <v>225</v>
      </c>
      <c r="F298" s="8" t="s">
        <v>683</v>
      </c>
      <c r="G298" s="8" t="s">
        <v>684</v>
      </c>
      <c r="H298" s="8" t="s">
        <v>685</v>
      </c>
      <c r="I298" s="77" t="s">
        <v>130</v>
      </c>
      <c r="J298" s="5" t="s">
        <v>732</v>
      </c>
      <c r="K298" s="78"/>
      <c r="L298" s="81" t="str">
        <f>VLOOKUP(B298,QualitativeNotes!B:C,2,FALSE)</f>
        <v>N/A</v>
      </c>
      <c r="M298" s="8" t="s">
        <v>683</v>
      </c>
      <c r="N298" s="8" t="s">
        <v>687</v>
      </c>
      <c r="O298" s="8" t="s">
        <v>685</v>
      </c>
      <c r="P298" s="77" t="s">
        <v>130</v>
      </c>
      <c r="Q298" s="5" t="s">
        <v>732</v>
      </c>
      <c r="R298" s="78">
        <f>+HLOOKUP($B298,CRCC_DataFile_18_2!$E$1:$J$9,3,0)</f>
        <v>0.927463021128763</v>
      </c>
      <c r="S298" s="81" t="str">
        <f>VLOOKUP($B298,QualitativeNotes!B:C,2,FALSE)</f>
        <v>N/A</v>
      </c>
      <c r="T298" s="8" t="s">
        <v>683</v>
      </c>
      <c r="U298" s="8" t="s">
        <v>688</v>
      </c>
      <c r="V298" s="8" t="s">
        <v>685</v>
      </c>
      <c r="W298" s="77" t="s">
        <v>130</v>
      </c>
      <c r="X298" s="5" t="s">
        <v>732</v>
      </c>
      <c r="Y298" s="78">
        <f>+HLOOKUP($B298,CRCC_DataFile_18_2!$E$1:$J$9,5,0)</f>
        <v>0.76001106338522095</v>
      </c>
      <c r="Z298" s="81" t="str">
        <f>VLOOKUP($B298,QualitativeNotes!B:C,2,FALSE)</f>
        <v>N/A</v>
      </c>
      <c r="AA298" s="8" t="s">
        <v>683</v>
      </c>
      <c r="AB298" s="8" t="s">
        <v>689</v>
      </c>
      <c r="AC298" s="8" t="s">
        <v>685</v>
      </c>
      <c r="AD298" s="77" t="s">
        <v>130</v>
      </c>
      <c r="AE298" s="5" t="s">
        <v>732</v>
      </c>
      <c r="AF298" s="78">
        <f>+HLOOKUP($B298,CRCC_DataFile_18_2!$E$1:$J$9,7,0)</f>
        <v>0</v>
      </c>
      <c r="AG298" s="81" t="e">
        <f>VLOOKUP($B298,QualitativeNotes!H:I,2,FALSE)</f>
        <v>#N/A</v>
      </c>
      <c r="AH298" s="8" t="s">
        <v>683</v>
      </c>
      <c r="AI298" s="8" t="s">
        <v>690</v>
      </c>
      <c r="AJ298" s="8" t="s">
        <v>685</v>
      </c>
      <c r="AK298" s="77" t="s">
        <v>130</v>
      </c>
      <c r="AL298" s="5" t="s">
        <v>732</v>
      </c>
      <c r="AM298" s="78">
        <f>+HLOOKUP($B298,CRCC_DataFile_18_2!$E$1:$J$9,9,0)</f>
        <v>0</v>
      </c>
      <c r="AN298" s="81" t="e">
        <f>VLOOKUP($B298,QualitativeNotes!N:O,2,FALSE)</f>
        <v>#N/A</v>
      </c>
      <c r="AO298" s="8" t="s">
        <v>683</v>
      </c>
      <c r="AP298" s="8" t="s">
        <v>691</v>
      </c>
      <c r="AQ298" s="8" t="s">
        <v>685</v>
      </c>
      <c r="AR298" s="77" t="s">
        <v>130</v>
      </c>
      <c r="AS298" s="5" t="s">
        <v>732</v>
      </c>
      <c r="AT298" s="78">
        <f>+HLOOKUP($B298,CRCC_DataFile_18_2!$E$1:$J$11,11,0)</f>
        <v>0.91933767521901699</v>
      </c>
      <c r="AU298" s="81" t="e">
        <f>VLOOKUP($B298,QualitativeNotes!U:V,2,FALSE)</f>
        <v>#N/A</v>
      </c>
    </row>
    <row r="299" spans="1:47" ht="60" x14ac:dyDescent="0.25">
      <c r="A299" s="89" t="str">
        <f t="shared" si="4"/>
        <v xml:space="preserve"> </v>
      </c>
      <c r="B299" s="90" t="s">
        <v>541</v>
      </c>
      <c r="C299" s="91" t="s">
        <v>540</v>
      </c>
      <c r="D299" s="91" t="s">
        <v>542</v>
      </c>
      <c r="E299" s="91" t="s">
        <v>225</v>
      </c>
      <c r="F299" s="8" t="s">
        <v>683</v>
      </c>
      <c r="G299" s="8" t="s">
        <v>684</v>
      </c>
      <c r="H299" s="8" t="s">
        <v>685</v>
      </c>
      <c r="I299" s="77" t="s">
        <v>130</v>
      </c>
      <c r="J299" s="5" t="s">
        <v>731</v>
      </c>
      <c r="K299" s="78"/>
      <c r="L299" s="81" t="str">
        <f>VLOOKUP(B299,QualitativeNotes!B:C,2,FALSE)</f>
        <v>N/A</v>
      </c>
      <c r="M299" s="8" t="s">
        <v>683</v>
      </c>
      <c r="N299" s="8" t="s">
        <v>687</v>
      </c>
      <c r="O299" s="8" t="s">
        <v>685</v>
      </c>
      <c r="P299" s="77" t="s">
        <v>130</v>
      </c>
      <c r="Q299" s="5" t="s">
        <v>731</v>
      </c>
      <c r="R299" s="78">
        <f>+HLOOKUP($B299,CRCC_DataFile_18_2!$E$1:$J$9,2,0)</f>
        <v>0</v>
      </c>
      <c r="S299" s="81" t="str">
        <f>VLOOKUP($B299,QualitativeNotes!B:C,2,FALSE)</f>
        <v>N/A</v>
      </c>
      <c r="T299" s="8" t="s">
        <v>683</v>
      </c>
      <c r="U299" s="8" t="s">
        <v>688</v>
      </c>
      <c r="V299" s="8" t="s">
        <v>685</v>
      </c>
      <c r="W299" s="77" t="s">
        <v>130</v>
      </c>
      <c r="X299" s="5" t="s">
        <v>731</v>
      </c>
      <c r="Y299" s="78">
        <f>+HLOOKUP($B299,CRCC_DataFile_18_2!$E$1:$J$9,4,0)</f>
        <v>0</v>
      </c>
      <c r="Z299" s="81" t="str">
        <f>VLOOKUP($B299,QualitativeNotes!B:C,2,FALSE)</f>
        <v>N/A</v>
      </c>
      <c r="AA299" s="8" t="s">
        <v>683</v>
      </c>
      <c r="AB299" s="8" t="s">
        <v>689</v>
      </c>
      <c r="AC299" s="8" t="s">
        <v>685</v>
      </c>
      <c r="AD299" s="77" t="s">
        <v>130</v>
      </c>
      <c r="AE299" s="5" t="s">
        <v>731</v>
      </c>
      <c r="AF299" s="78">
        <f>+HLOOKUP($B299,CRCC_DataFile_18_2!$E$1:$J$9,6,0)</f>
        <v>0.73532699801078005</v>
      </c>
      <c r="AG299" s="81" t="e">
        <f>VLOOKUP($B299,QualitativeNotes!H:I,2,FALSE)</f>
        <v>#N/A</v>
      </c>
      <c r="AH299" s="8" t="s">
        <v>683</v>
      </c>
      <c r="AI299" s="8" t="s">
        <v>690</v>
      </c>
      <c r="AJ299" s="8" t="s">
        <v>685</v>
      </c>
      <c r="AK299" s="77" t="s">
        <v>130</v>
      </c>
      <c r="AL299" s="5" t="s">
        <v>731</v>
      </c>
      <c r="AM299" s="78">
        <f>+HLOOKUP($B299,CRCC_DataFile_18_2!$E$1:$J$9,8,0)</f>
        <v>0.81274461900999595</v>
      </c>
      <c r="AN299" s="81" t="e">
        <f>VLOOKUP($B299,QualitativeNotes!N:O,2,FALSE)</f>
        <v>#N/A</v>
      </c>
      <c r="AO299" s="8" t="s">
        <v>683</v>
      </c>
      <c r="AP299" s="8" t="s">
        <v>691</v>
      </c>
      <c r="AQ299" s="8" t="s">
        <v>685</v>
      </c>
      <c r="AR299" s="77" t="s">
        <v>130</v>
      </c>
      <c r="AS299" s="5" t="s">
        <v>731</v>
      </c>
      <c r="AT299" s="78">
        <f>+HLOOKUP($B299,CRCC_DataFile_18_2!$E$1:$J$11,10,0)</f>
        <v>0</v>
      </c>
      <c r="AU299" s="81" t="e">
        <f>VLOOKUP($B299,QualitativeNotes!U:V,2,FALSE)</f>
        <v>#N/A</v>
      </c>
    </row>
    <row r="300" spans="1:47" ht="60" x14ac:dyDescent="0.25">
      <c r="A300" s="89" t="str">
        <f t="shared" si="4"/>
        <v xml:space="preserve"> </v>
      </c>
      <c r="B300" s="90" t="s">
        <v>541</v>
      </c>
      <c r="C300" s="91" t="s">
        <v>540</v>
      </c>
      <c r="D300" s="91" t="s">
        <v>542</v>
      </c>
      <c r="E300" s="91" t="s">
        <v>225</v>
      </c>
      <c r="F300" s="8" t="s">
        <v>683</v>
      </c>
      <c r="G300" s="8" t="s">
        <v>684</v>
      </c>
      <c r="H300" s="8" t="s">
        <v>685</v>
      </c>
      <c r="I300" s="77" t="s">
        <v>130</v>
      </c>
      <c r="J300" s="5" t="s">
        <v>732</v>
      </c>
      <c r="K300" s="78"/>
      <c r="L300" s="81" t="str">
        <f>VLOOKUP(B300,QualitativeNotes!B:C,2,FALSE)</f>
        <v>N/A</v>
      </c>
      <c r="M300" s="8" t="s">
        <v>683</v>
      </c>
      <c r="N300" s="8" t="s">
        <v>687</v>
      </c>
      <c r="O300" s="8" t="s">
        <v>685</v>
      </c>
      <c r="P300" s="77" t="s">
        <v>130</v>
      </c>
      <c r="Q300" s="5" t="s">
        <v>732</v>
      </c>
      <c r="R300" s="78">
        <f>+HLOOKUP($B300,CRCC_DataFile_18_2!$E$1:$J$9,3,0)</f>
        <v>0</v>
      </c>
      <c r="S300" s="81" t="str">
        <f>VLOOKUP($B300,QualitativeNotes!B:C,2,FALSE)</f>
        <v>N/A</v>
      </c>
      <c r="T300" s="8" t="s">
        <v>683</v>
      </c>
      <c r="U300" s="8" t="s">
        <v>688</v>
      </c>
      <c r="V300" s="8" t="s">
        <v>685</v>
      </c>
      <c r="W300" s="77" t="s">
        <v>130</v>
      </c>
      <c r="X300" s="5" t="s">
        <v>732</v>
      </c>
      <c r="Y300" s="78">
        <f>+HLOOKUP($B300,CRCC_DataFile_18_2!$E$1:$J$9,5,0)</f>
        <v>0</v>
      </c>
      <c r="Z300" s="81" t="str">
        <f>VLOOKUP($B300,QualitativeNotes!B:C,2,FALSE)</f>
        <v>N/A</v>
      </c>
      <c r="AA300" s="8" t="s">
        <v>683</v>
      </c>
      <c r="AB300" s="8" t="s">
        <v>689</v>
      </c>
      <c r="AC300" s="8" t="s">
        <v>685</v>
      </c>
      <c r="AD300" s="77" t="s">
        <v>130</v>
      </c>
      <c r="AE300" s="5" t="s">
        <v>732</v>
      </c>
      <c r="AF300" s="78">
        <f>+HLOOKUP($B300,CRCC_DataFile_18_2!$E$1:$J$9,7,0)</f>
        <v>0.774570085515634</v>
      </c>
      <c r="AG300" s="81" t="e">
        <f>VLOOKUP($B300,QualitativeNotes!H:I,2,FALSE)</f>
        <v>#N/A</v>
      </c>
      <c r="AH300" s="8" t="s">
        <v>683</v>
      </c>
      <c r="AI300" s="8" t="s">
        <v>690</v>
      </c>
      <c r="AJ300" s="8" t="s">
        <v>685</v>
      </c>
      <c r="AK300" s="77" t="s">
        <v>130</v>
      </c>
      <c r="AL300" s="5" t="s">
        <v>732</v>
      </c>
      <c r="AM300" s="78">
        <f>+HLOOKUP($B300,CRCC_DataFile_18_2!$E$1:$J$9,9,0)</f>
        <v>0.87408032852492001</v>
      </c>
      <c r="AN300" s="81" t="e">
        <f>VLOOKUP($B300,QualitativeNotes!N:O,2,FALSE)</f>
        <v>#N/A</v>
      </c>
      <c r="AO300" s="8" t="s">
        <v>683</v>
      </c>
      <c r="AP300" s="8" t="s">
        <v>691</v>
      </c>
      <c r="AQ300" s="8" t="s">
        <v>685</v>
      </c>
      <c r="AR300" s="77" t="s">
        <v>130</v>
      </c>
      <c r="AS300" s="5" t="s">
        <v>732</v>
      </c>
      <c r="AT300" s="78">
        <f>+HLOOKUP($B300,CRCC_DataFile_18_2!$E$1:$J$11,11,0)</f>
        <v>0</v>
      </c>
      <c r="AU300" s="81" t="e">
        <f>VLOOKUP($B300,QualitativeNotes!U:V,2,FALSE)</f>
        <v>#N/A</v>
      </c>
    </row>
    <row r="301" spans="1:47" ht="75" x14ac:dyDescent="0.25">
      <c r="A301" s="89" t="str">
        <f t="shared" si="4"/>
        <v xml:space="preserve"> </v>
      </c>
      <c r="B301" s="90" t="s">
        <v>543</v>
      </c>
      <c r="C301" s="91" t="s">
        <v>540</v>
      </c>
      <c r="D301" s="91" t="s">
        <v>544</v>
      </c>
      <c r="E301" s="91" t="s">
        <v>225</v>
      </c>
      <c r="F301" s="8" t="s">
        <v>683</v>
      </c>
      <c r="G301" s="8" t="s">
        <v>684</v>
      </c>
      <c r="H301" s="8" t="s">
        <v>685</v>
      </c>
      <c r="I301" s="77" t="s">
        <v>130</v>
      </c>
      <c r="J301" s="5" t="s">
        <v>731</v>
      </c>
      <c r="K301" s="78"/>
      <c r="L301" s="81" t="str">
        <f>VLOOKUP(B301,QualitativeNotes!B:C,2,FALSE)</f>
        <v>N/A</v>
      </c>
      <c r="M301" s="8" t="s">
        <v>683</v>
      </c>
      <c r="N301" s="8" t="s">
        <v>687</v>
      </c>
      <c r="O301" s="8" t="s">
        <v>685</v>
      </c>
      <c r="P301" s="77" t="s">
        <v>130</v>
      </c>
      <c r="Q301" s="5" t="s">
        <v>731</v>
      </c>
      <c r="R301" s="78">
        <f>+HLOOKUP($B301,CRCC_DataFile_18_2!$E$1:$J$9,2,0)</f>
        <v>0.62678778786892198</v>
      </c>
      <c r="S301" s="81" t="str">
        <f>VLOOKUP($B301,QualitativeNotes!B:C,2,FALSE)</f>
        <v>N/A</v>
      </c>
      <c r="T301" s="8" t="s">
        <v>683</v>
      </c>
      <c r="U301" s="8" t="s">
        <v>688</v>
      </c>
      <c r="V301" s="8" t="s">
        <v>685</v>
      </c>
      <c r="W301" s="77" t="s">
        <v>130</v>
      </c>
      <c r="X301" s="5" t="s">
        <v>731</v>
      </c>
      <c r="Y301" s="78">
        <f>+HLOOKUP($B301,CRCC_DataFile_18_2!$E$1:$J$9,4,0)</f>
        <v>0.50064535392183995</v>
      </c>
      <c r="Z301" s="81" t="str">
        <f>VLOOKUP($B301,QualitativeNotes!B:C,2,FALSE)</f>
        <v>N/A</v>
      </c>
      <c r="AA301" s="8" t="s">
        <v>683</v>
      </c>
      <c r="AB301" s="8" t="s">
        <v>689</v>
      </c>
      <c r="AC301" s="8" t="s">
        <v>685</v>
      </c>
      <c r="AD301" s="77" t="s">
        <v>130</v>
      </c>
      <c r="AE301" s="5" t="s">
        <v>731</v>
      </c>
      <c r="AF301" s="78">
        <f>+HLOOKUP($B301,CRCC_DataFile_18_2!$E$1:$J$9,6,0)</f>
        <v>0</v>
      </c>
      <c r="AG301" s="81" t="e">
        <f>VLOOKUP($B301,QualitativeNotes!H:I,2,FALSE)</f>
        <v>#N/A</v>
      </c>
      <c r="AH301" s="8" t="s">
        <v>683</v>
      </c>
      <c r="AI301" s="8" t="s">
        <v>690</v>
      </c>
      <c r="AJ301" s="8" t="s">
        <v>685</v>
      </c>
      <c r="AK301" s="77" t="s">
        <v>130</v>
      </c>
      <c r="AL301" s="5" t="s">
        <v>731</v>
      </c>
      <c r="AM301" s="78">
        <f>+HLOOKUP($B301,CRCC_DataFile_18_2!$E$1:$J$9,8,0)</f>
        <v>0</v>
      </c>
      <c r="AN301" s="81" t="e">
        <f>VLOOKUP($B301,QualitativeNotes!N:O,2,FALSE)</f>
        <v>#N/A</v>
      </c>
      <c r="AO301" s="8" t="s">
        <v>683</v>
      </c>
      <c r="AP301" s="8" t="s">
        <v>691</v>
      </c>
      <c r="AQ301" s="8" t="s">
        <v>685</v>
      </c>
      <c r="AR301" s="77" t="s">
        <v>130</v>
      </c>
      <c r="AS301" s="5" t="s">
        <v>731</v>
      </c>
      <c r="AT301" s="78">
        <f>+HLOOKUP($B301,CRCC_DataFile_18_2!$E$1:$J$11,10,0)</f>
        <v>0.51446650160889196</v>
      </c>
      <c r="AU301" s="81" t="e">
        <f>VLOOKUP($B301,QualitativeNotes!U:V,2,FALSE)</f>
        <v>#N/A</v>
      </c>
    </row>
    <row r="302" spans="1:47" ht="75" x14ac:dyDescent="0.25">
      <c r="A302" s="89" t="str">
        <f t="shared" si="4"/>
        <v xml:space="preserve"> </v>
      </c>
      <c r="B302" s="90" t="s">
        <v>543</v>
      </c>
      <c r="C302" s="91" t="s">
        <v>540</v>
      </c>
      <c r="D302" s="91" t="s">
        <v>544</v>
      </c>
      <c r="E302" s="91" t="s">
        <v>225</v>
      </c>
      <c r="F302" s="8" t="s">
        <v>683</v>
      </c>
      <c r="G302" s="8" t="s">
        <v>684</v>
      </c>
      <c r="H302" s="8" t="s">
        <v>685</v>
      </c>
      <c r="I302" s="77" t="s">
        <v>130</v>
      </c>
      <c r="J302" s="5" t="s">
        <v>732</v>
      </c>
      <c r="K302" s="78"/>
      <c r="L302" s="81" t="str">
        <f>VLOOKUP(B302,QualitativeNotes!B:C,2,FALSE)</f>
        <v>N/A</v>
      </c>
      <c r="M302" s="8" t="s">
        <v>683</v>
      </c>
      <c r="N302" s="8" t="s">
        <v>687</v>
      </c>
      <c r="O302" s="8" t="s">
        <v>685</v>
      </c>
      <c r="P302" s="77" t="s">
        <v>130</v>
      </c>
      <c r="Q302" s="5" t="s">
        <v>732</v>
      </c>
      <c r="R302" s="78">
        <f>+HLOOKUP($B302,CRCC_DataFile_18_2!$E$1:$J$9,3,0)</f>
        <v>0.63808195095178599</v>
      </c>
      <c r="S302" s="81" t="str">
        <f>VLOOKUP($B302,QualitativeNotes!B:C,2,FALSE)</f>
        <v>N/A</v>
      </c>
      <c r="T302" s="8" t="s">
        <v>683</v>
      </c>
      <c r="U302" s="8" t="s">
        <v>688</v>
      </c>
      <c r="V302" s="8" t="s">
        <v>685</v>
      </c>
      <c r="W302" s="77" t="s">
        <v>130</v>
      </c>
      <c r="X302" s="5" t="s">
        <v>732</v>
      </c>
      <c r="Y302" s="78">
        <f>+HLOOKUP($B302,CRCC_DataFile_18_2!$E$1:$J$9,5,0)</f>
        <v>0.58530134841844095</v>
      </c>
      <c r="Z302" s="81" t="str">
        <f>VLOOKUP($B302,QualitativeNotes!B:C,2,FALSE)</f>
        <v>N/A</v>
      </c>
      <c r="AA302" s="8" t="s">
        <v>683</v>
      </c>
      <c r="AB302" s="8" t="s">
        <v>689</v>
      </c>
      <c r="AC302" s="8" t="s">
        <v>685</v>
      </c>
      <c r="AD302" s="77" t="s">
        <v>130</v>
      </c>
      <c r="AE302" s="5" t="s">
        <v>732</v>
      </c>
      <c r="AF302" s="78">
        <f>+HLOOKUP($B302,CRCC_DataFile_18_2!$E$1:$J$9,7,0)</f>
        <v>0</v>
      </c>
      <c r="AG302" s="81" t="e">
        <f>VLOOKUP($B302,QualitativeNotes!H:I,2,FALSE)</f>
        <v>#N/A</v>
      </c>
      <c r="AH302" s="8" t="s">
        <v>683</v>
      </c>
      <c r="AI302" s="8" t="s">
        <v>690</v>
      </c>
      <c r="AJ302" s="8" t="s">
        <v>685</v>
      </c>
      <c r="AK302" s="77" t="s">
        <v>130</v>
      </c>
      <c r="AL302" s="5" t="s">
        <v>732</v>
      </c>
      <c r="AM302" s="78">
        <f>+HLOOKUP($B302,CRCC_DataFile_18_2!$E$1:$J$9,9,0)</f>
        <v>0</v>
      </c>
      <c r="AN302" s="81" t="e">
        <f>VLOOKUP($B302,QualitativeNotes!N:O,2,FALSE)</f>
        <v>#N/A</v>
      </c>
      <c r="AO302" s="8" t="s">
        <v>683</v>
      </c>
      <c r="AP302" s="8" t="s">
        <v>691</v>
      </c>
      <c r="AQ302" s="8" t="s">
        <v>685</v>
      </c>
      <c r="AR302" s="77" t="s">
        <v>130</v>
      </c>
      <c r="AS302" s="5" t="s">
        <v>732</v>
      </c>
      <c r="AT302" s="78">
        <f>+HLOOKUP($B302,CRCC_DataFile_18_2!$E$1:$J$11,11,0)</f>
        <v>0.74835405479593198</v>
      </c>
      <c r="AU302" s="81" t="e">
        <f>VLOOKUP($B302,QualitativeNotes!U:V,2,FALSE)</f>
        <v>#N/A</v>
      </c>
    </row>
    <row r="303" spans="1:47" ht="60" x14ac:dyDescent="0.25">
      <c r="A303" s="89" t="str">
        <f t="shared" si="4"/>
        <v xml:space="preserve"> </v>
      </c>
      <c r="B303" s="90" t="s">
        <v>545</v>
      </c>
      <c r="C303" s="91" t="s">
        <v>540</v>
      </c>
      <c r="D303" s="91" t="s">
        <v>546</v>
      </c>
      <c r="E303" s="91" t="s">
        <v>225</v>
      </c>
      <c r="F303" s="8" t="s">
        <v>683</v>
      </c>
      <c r="G303" s="8" t="s">
        <v>684</v>
      </c>
      <c r="H303" s="8" t="s">
        <v>685</v>
      </c>
      <c r="I303" s="77" t="s">
        <v>130</v>
      </c>
      <c r="J303" s="5" t="s">
        <v>731</v>
      </c>
      <c r="K303" s="78"/>
      <c r="L303" s="81" t="str">
        <f>VLOOKUP(B303,QualitativeNotes!B:C,2,FALSE)</f>
        <v>N/A</v>
      </c>
      <c r="M303" s="8" t="s">
        <v>683</v>
      </c>
      <c r="N303" s="8" t="s">
        <v>687</v>
      </c>
      <c r="O303" s="8" t="s">
        <v>685</v>
      </c>
      <c r="P303" s="77" t="s">
        <v>130</v>
      </c>
      <c r="Q303" s="5" t="s">
        <v>731</v>
      </c>
      <c r="R303" s="78">
        <f>+HLOOKUP($B303,CRCC_DataFile_18_2!$E$1:$J$9,2,0)</f>
        <v>0.88211035791868597</v>
      </c>
      <c r="S303" s="81" t="str">
        <f>VLOOKUP($B303,QualitativeNotes!B:C,2,FALSE)</f>
        <v>N/A</v>
      </c>
      <c r="T303" s="8" t="s">
        <v>683</v>
      </c>
      <c r="U303" s="8" t="s">
        <v>688</v>
      </c>
      <c r="V303" s="8" t="s">
        <v>685</v>
      </c>
      <c r="W303" s="77" t="s">
        <v>130</v>
      </c>
      <c r="X303" s="5" t="s">
        <v>731</v>
      </c>
      <c r="Y303" s="78">
        <f>+HLOOKUP($B303,CRCC_DataFile_18_2!$E$1:$J$9,4,0)</f>
        <v>0.68918359523969797</v>
      </c>
      <c r="Z303" s="81" t="str">
        <f>VLOOKUP($B303,QualitativeNotes!B:C,2,FALSE)</f>
        <v>N/A</v>
      </c>
      <c r="AA303" s="8" t="s">
        <v>683</v>
      </c>
      <c r="AB303" s="8" t="s">
        <v>689</v>
      </c>
      <c r="AC303" s="8" t="s">
        <v>685</v>
      </c>
      <c r="AD303" s="77" t="s">
        <v>130</v>
      </c>
      <c r="AE303" s="5" t="s">
        <v>731</v>
      </c>
      <c r="AF303" s="78">
        <f>+HLOOKUP($B303,CRCC_DataFile_18_2!$E$1:$J$9,6,0)</f>
        <v>0</v>
      </c>
      <c r="AG303" s="81" t="e">
        <f>VLOOKUP($B303,QualitativeNotes!H:I,2,FALSE)</f>
        <v>#N/A</v>
      </c>
      <c r="AH303" s="8" t="s">
        <v>683</v>
      </c>
      <c r="AI303" s="8" t="s">
        <v>690</v>
      </c>
      <c r="AJ303" s="8" t="s">
        <v>685</v>
      </c>
      <c r="AK303" s="77" t="s">
        <v>130</v>
      </c>
      <c r="AL303" s="5" t="s">
        <v>731</v>
      </c>
      <c r="AM303" s="78">
        <f>+HLOOKUP($B303,CRCC_DataFile_18_2!$E$1:$J$9,8,0)</f>
        <v>0</v>
      </c>
      <c r="AN303" s="81" t="e">
        <f>VLOOKUP($B303,QualitativeNotes!N:O,2,FALSE)</f>
        <v>#N/A</v>
      </c>
      <c r="AO303" s="8" t="s">
        <v>683</v>
      </c>
      <c r="AP303" s="8" t="s">
        <v>691</v>
      </c>
      <c r="AQ303" s="8" t="s">
        <v>685</v>
      </c>
      <c r="AR303" s="77" t="s">
        <v>130</v>
      </c>
      <c r="AS303" s="5" t="s">
        <v>731</v>
      </c>
      <c r="AT303" s="78">
        <f>+HLOOKUP($B303,CRCC_DataFile_18_2!$E$1:$J$11,10,0)</f>
        <v>0.75858651270927702</v>
      </c>
      <c r="AU303" s="81" t="e">
        <f>VLOOKUP($B303,QualitativeNotes!U:V,2,FALSE)</f>
        <v>#N/A</v>
      </c>
    </row>
    <row r="304" spans="1:47" ht="60" x14ac:dyDescent="0.25">
      <c r="A304" s="89" t="str">
        <f t="shared" si="4"/>
        <v xml:space="preserve"> </v>
      </c>
      <c r="B304" s="90" t="s">
        <v>545</v>
      </c>
      <c r="C304" s="91" t="s">
        <v>540</v>
      </c>
      <c r="D304" s="91" t="s">
        <v>546</v>
      </c>
      <c r="E304" s="91" t="s">
        <v>225</v>
      </c>
      <c r="F304" s="8" t="s">
        <v>683</v>
      </c>
      <c r="G304" s="8" t="s">
        <v>684</v>
      </c>
      <c r="H304" s="8" t="s">
        <v>685</v>
      </c>
      <c r="I304" s="77" t="s">
        <v>130</v>
      </c>
      <c r="J304" s="5" t="s">
        <v>732</v>
      </c>
      <c r="K304" s="78"/>
      <c r="L304" s="81" t="str">
        <f>VLOOKUP(B304,QualitativeNotes!B:C,2,FALSE)</f>
        <v>N/A</v>
      </c>
      <c r="M304" s="8" t="s">
        <v>683</v>
      </c>
      <c r="N304" s="8" t="s">
        <v>687</v>
      </c>
      <c r="O304" s="8" t="s">
        <v>685</v>
      </c>
      <c r="P304" s="77" t="s">
        <v>130</v>
      </c>
      <c r="Q304" s="5" t="s">
        <v>732</v>
      </c>
      <c r="R304" s="78">
        <f>+HLOOKUP($B304,CRCC_DataFile_18_2!$E$1:$J$9,3,0)</f>
        <v>0.89101820379850505</v>
      </c>
      <c r="S304" s="81" t="str">
        <f>VLOOKUP($B304,QualitativeNotes!B:C,2,FALSE)</f>
        <v>N/A</v>
      </c>
      <c r="T304" s="8" t="s">
        <v>683</v>
      </c>
      <c r="U304" s="8" t="s">
        <v>688</v>
      </c>
      <c r="V304" s="8" t="s">
        <v>685</v>
      </c>
      <c r="W304" s="77" t="s">
        <v>130</v>
      </c>
      <c r="X304" s="5" t="s">
        <v>732</v>
      </c>
      <c r="Y304" s="78">
        <f>+HLOOKUP($B304,CRCC_DataFile_18_2!$E$1:$J$9,5,0)</f>
        <v>0.74192942510786697</v>
      </c>
      <c r="Z304" s="81" t="str">
        <f>VLOOKUP($B304,QualitativeNotes!B:C,2,FALSE)</f>
        <v>N/A</v>
      </c>
      <c r="AA304" s="8" t="s">
        <v>683</v>
      </c>
      <c r="AB304" s="8" t="s">
        <v>689</v>
      </c>
      <c r="AC304" s="8" t="s">
        <v>685</v>
      </c>
      <c r="AD304" s="77" t="s">
        <v>130</v>
      </c>
      <c r="AE304" s="5" t="s">
        <v>732</v>
      </c>
      <c r="AF304" s="78">
        <f>+HLOOKUP($B304,CRCC_DataFile_18_2!$E$1:$J$9,7,0)</f>
        <v>0</v>
      </c>
      <c r="AG304" s="81" t="e">
        <f>VLOOKUP($B304,QualitativeNotes!H:I,2,FALSE)</f>
        <v>#N/A</v>
      </c>
      <c r="AH304" s="8" t="s">
        <v>683</v>
      </c>
      <c r="AI304" s="8" t="s">
        <v>690</v>
      </c>
      <c r="AJ304" s="8" t="s">
        <v>685</v>
      </c>
      <c r="AK304" s="77" t="s">
        <v>130</v>
      </c>
      <c r="AL304" s="5" t="s">
        <v>732</v>
      </c>
      <c r="AM304" s="78">
        <f>+HLOOKUP($B304,CRCC_DataFile_18_2!$E$1:$J$9,9,0)</f>
        <v>0</v>
      </c>
      <c r="AN304" s="81" t="e">
        <f>VLOOKUP($B304,QualitativeNotes!N:O,2,FALSE)</f>
        <v>#N/A</v>
      </c>
      <c r="AO304" s="8" t="s">
        <v>683</v>
      </c>
      <c r="AP304" s="8" t="s">
        <v>691</v>
      </c>
      <c r="AQ304" s="8" t="s">
        <v>685</v>
      </c>
      <c r="AR304" s="77" t="s">
        <v>130</v>
      </c>
      <c r="AS304" s="5" t="s">
        <v>732</v>
      </c>
      <c r="AT304" s="78">
        <f>+HLOOKUP($B304,CRCC_DataFile_18_2!$E$1:$J$11,11,0)</f>
        <v>0.879079309078455</v>
      </c>
      <c r="AU304" s="81" t="e">
        <f>VLOOKUP($B304,QualitativeNotes!U:V,2,FALSE)</f>
        <v>#N/A</v>
      </c>
    </row>
    <row r="305" spans="1:47" ht="60" x14ac:dyDescent="0.25">
      <c r="A305" s="89" t="str">
        <f t="shared" si="4"/>
        <v xml:space="preserve"> </v>
      </c>
      <c r="B305" s="90" t="s">
        <v>548</v>
      </c>
      <c r="C305" s="91" t="s">
        <v>547</v>
      </c>
      <c r="D305" s="91" t="s">
        <v>549</v>
      </c>
      <c r="E305" s="91" t="s">
        <v>225</v>
      </c>
      <c r="F305" s="8" t="s">
        <v>683</v>
      </c>
      <c r="G305" s="8" t="s">
        <v>684</v>
      </c>
      <c r="H305" s="8" t="s">
        <v>685</v>
      </c>
      <c r="I305" s="77" t="s">
        <v>130</v>
      </c>
      <c r="J305" s="5"/>
      <c r="K305" s="78">
        <f>+HLOOKUP(B305,CRCC_AggregateDataFile!$E$1:$DV$7,7,0)</f>
        <v>0</v>
      </c>
      <c r="L305" s="81" t="str">
        <f>VLOOKUP(B305,QualitativeNotes!B:C,2,FALSE)</f>
        <v>N/A</v>
      </c>
      <c r="M305" s="8" t="s">
        <v>683</v>
      </c>
      <c r="N305" s="8" t="s">
        <v>687</v>
      </c>
      <c r="O305" s="8" t="s">
        <v>685</v>
      </c>
      <c r="P305" s="77" t="s">
        <v>130</v>
      </c>
      <c r="Q305" s="5"/>
      <c r="R305" s="78">
        <f>+HLOOKUP($B305,CRCC_AggregateDataFile!$E$1:$DV$7,2,0)</f>
        <v>0.32060749980428499</v>
      </c>
      <c r="S305" s="81" t="str">
        <f>VLOOKUP($B305,QualitativeNotes!B:C,2,FALSE)</f>
        <v>N/A</v>
      </c>
      <c r="T305" s="8" t="s">
        <v>683</v>
      </c>
      <c r="U305" s="8" t="s">
        <v>688</v>
      </c>
      <c r="V305" s="8" t="s">
        <v>685</v>
      </c>
      <c r="W305" s="77" t="s">
        <v>130</v>
      </c>
      <c r="X305" s="5"/>
      <c r="Y305" s="78">
        <f>+HLOOKUP($B305,CRCC_AggregateDataFile!$E$1:$DV$7,3,0)</f>
        <v>0</v>
      </c>
      <c r="Z305" s="81" t="str">
        <f>VLOOKUP($B305,QualitativeNotes!B:C,2,FALSE)</f>
        <v>N/A</v>
      </c>
      <c r="AA305" s="8" t="s">
        <v>683</v>
      </c>
      <c r="AB305" s="8" t="s">
        <v>689</v>
      </c>
      <c r="AC305" s="8" t="s">
        <v>685</v>
      </c>
      <c r="AD305" s="77" t="s">
        <v>130</v>
      </c>
      <c r="AE305" s="5"/>
      <c r="AF305" s="78">
        <f>+HLOOKUP($B305,CRCC_AggregateDataFile!$E$1:$DV$7,4,0)</f>
        <v>0</v>
      </c>
      <c r="AG305" s="81" t="e">
        <f>VLOOKUP($B305,QualitativeNotes!H:I,2,FALSE)</f>
        <v>#N/A</v>
      </c>
      <c r="AH305" s="8" t="s">
        <v>683</v>
      </c>
      <c r="AI305" s="8" t="s">
        <v>690</v>
      </c>
      <c r="AJ305" s="8" t="s">
        <v>685</v>
      </c>
      <c r="AK305" s="77" t="s">
        <v>130</v>
      </c>
      <c r="AL305" s="5"/>
      <c r="AM305" s="78">
        <f>+HLOOKUP($B305,CRCC_AggregateDataFile!$E$1:$DV$7,5,0)</f>
        <v>0.108877325764743</v>
      </c>
      <c r="AN305" s="81" t="e">
        <f>VLOOKUP($B305,QualitativeNotes!N:O,2,FALSE)</f>
        <v>#N/A</v>
      </c>
      <c r="AO305" s="8" t="s">
        <v>683</v>
      </c>
      <c r="AP305" s="8" t="s">
        <v>691</v>
      </c>
      <c r="AQ305" s="8" t="s">
        <v>685</v>
      </c>
      <c r="AR305" s="77" t="s">
        <v>130</v>
      </c>
      <c r="AS305" s="5"/>
      <c r="AT305" s="78">
        <f>+HLOOKUP($B305,CRCC_AggregateDataFile!$E$1:$DV$7,6,0)</f>
        <v>0</v>
      </c>
      <c r="AU305" s="81" t="e">
        <f>VLOOKUP($B305,QualitativeNotes!U:V,2,FALSE)</f>
        <v>#N/A</v>
      </c>
    </row>
    <row r="306" spans="1:47" ht="45" x14ac:dyDescent="0.25">
      <c r="A306" s="89" t="str">
        <f t="shared" si="4"/>
        <v xml:space="preserve"> </v>
      </c>
      <c r="B306" s="90" t="s">
        <v>550</v>
      </c>
      <c r="C306" s="91" t="s">
        <v>547</v>
      </c>
      <c r="D306" s="91" t="s">
        <v>551</v>
      </c>
      <c r="E306" s="91" t="s">
        <v>225</v>
      </c>
      <c r="F306" s="8" t="s">
        <v>683</v>
      </c>
      <c r="G306" s="8" t="s">
        <v>684</v>
      </c>
      <c r="H306" s="8" t="s">
        <v>685</v>
      </c>
      <c r="I306" s="77" t="s">
        <v>130</v>
      </c>
      <c r="J306" s="5"/>
      <c r="K306" s="78">
        <f>+HLOOKUP(B306,CRCC_AggregateDataFile!$E$1:$DV$7,7,0)</f>
        <v>0</v>
      </c>
      <c r="L306" s="81" t="str">
        <f>VLOOKUP(B306,QualitativeNotes!B:C,2,FALSE)</f>
        <v>N/A</v>
      </c>
      <c r="M306" s="8" t="s">
        <v>683</v>
      </c>
      <c r="N306" s="8" t="s">
        <v>687</v>
      </c>
      <c r="O306" s="8" t="s">
        <v>685</v>
      </c>
      <c r="P306" s="77" t="s">
        <v>130</v>
      </c>
      <c r="Q306" s="5"/>
      <c r="R306" s="78">
        <f>+HLOOKUP($B306,CRCC_AggregateDataFile!$E$1:$DV$7,2,0)</f>
        <v>0</v>
      </c>
      <c r="S306" s="81" t="str">
        <f>VLOOKUP($B306,QualitativeNotes!B:C,2,FALSE)</f>
        <v>N/A</v>
      </c>
      <c r="T306" s="8" t="s">
        <v>683</v>
      </c>
      <c r="U306" s="8" t="s">
        <v>688</v>
      </c>
      <c r="V306" s="8" t="s">
        <v>685</v>
      </c>
      <c r="W306" s="77" t="s">
        <v>130</v>
      </c>
      <c r="X306" s="5"/>
      <c r="Y306" s="78">
        <f>+HLOOKUP($B306,CRCC_AggregateDataFile!$E$1:$DV$7,3,0)</f>
        <v>0.57206498951782003</v>
      </c>
      <c r="Z306" s="81" t="str">
        <f>VLOOKUP($B306,QualitativeNotes!B:C,2,FALSE)</f>
        <v>N/A</v>
      </c>
      <c r="AA306" s="8" t="s">
        <v>683</v>
      </c>
      <c r="AB306" s="8" t="s">
        <v>689</v>
      </c>
      <c r="AC306" s="8" t="s">
        <v>685</v>
      </c>
      <c r="AD306" s="77" t="s">
        <v>130</v>
      </c>
      <c r="AE306" s="5"/>
      <c r="AF306" s="78">
        <f>+HLOOKUP($B306,CRCC_AggregateDataFile!$E$1:$DV$7,4,0)</f>
        <v>0.78066037735849103</v>
      </c>
      <c r="AG306" s="81" t="e">
        <f>VLOOKUP($B306,QualitativeNotes!H:I,2,FALSE)</f>
        <v>#N/A</v>
      </c>
      <c r="AH306" s="8" t="s">
        <v>683</v>
      </c>
      <c r="AI306" s="8" t="s">
        <v>690</v>
      </c>
      <c r="AJ306" s="8" t="s">
        <v>685</v>
      </c>
      <c r="AK306" s="77" t="s">
        <v>130</v>
      </c>
      <c r="AL306" s="5"/>
      <c r="AM306" s="78">
        <f>+HLOOKUP($B306,CRCC_AggregateDataFile!$E$1:$DV$7,5,0)</f>
        <v>0</v>
      </c>
      <c r="AN306" s="81" t="e">
        <f>VLOOKUP($B306,QualitativeNotes!N:O,2,FALSE)</f>
        <v>#N/A</v>
      </c>
      <c r="AO306" s="8" t="s">
        <v>683</v>
      </c>
      <c r="AP306" s="8" t="s">
        <v>691</v>
      </c>
      <c r="AQ306" s="8" t="s">
        <v>685</v>
      </c>
      <c r="AR306" s="77" t="s">
        <v>130</v>
      </c>
      <c r="AS306" s="5"/>
      <c r="AT306" s="78">
        <f>+HLOOKUP($B306,CRCC_AggregateDataFile!$E$1:$DV$7,6,0)</f>
        <v>0.65436086755883704</v>
      </c>
      <c r="AU306" s="81" t="e">
        <f>VLOOKUP($B306,QualitativeNotes!U:V,2,FALSE)</f>
        <v>#N/A</v>
      </c>
    </row>
    <row r="307" spans="1:47" ht="45" x14ac:dyDescent="0.25">
      <c r="A307" s="89" t="str">
        <f t="shared" si="4"/>
        <v xml:space="preserve"> </v>
      </c>
      <c r="B307" s="90" t="s">
        <v>552</v>
      </c>
      <c r="C307" s="91" t="s">
        <v>547</v>
      </c>
      <c r="D307" s="91" t="s">
        <v>553</v>
      </c>
      <c r="E307" s="91" t="s">
        <v>225</v>
      </c>
      <c r="F307" s="8" t="s">
        <v>683</v>
      </c>
      <c r="G307" s="8" t="s">
        <v>684</v>
      </c>
      <c r="H307" s="8" t="s">
        <v>685</v>
      </c>
      <c r="I307" s="77" t="s">
        <v>130</v>
      </c>
      <c r="J307" s="5"/>
      <c r="K307" s="78">
        <f>+HLOOKUP(B307,CRCC_AggregateDataFile!$E$1:$DV$7,7,0)</f>
        <v>0</v>
      </c>
      <c r="L307" s="81" t="str">
        <f>VLOOKUP(B307,QualitativeNotes!B:C,2,FALSE)</f>
        <v>N/A</v>
      </c>
      <c r="M307" s="8" t="s">
        <v>683</v>
      </c>
      <c r="N307" s="8" t="s">
        <v>687</v>
      </c>
      <c r="O307" s="8" t="s">
        <v>685</v>
      </c>
      <c r="P307" s="77" t="s">
        <v>130</v>
      </c>
      <c r="Q307" s="5"/>
      <c r="R307" s="78">
        <f>+HLOOKUP($B307,CRCC_AggregateDataFile!$E$1:$DV$7,2,0)</f>
        <v>0</v>
      </c>
      <c r="S307" s="81" t="str">
        <f>VLOOKUP($B307,QualitativeNotes!B:C,2,FALSE)</f>
        <v>N/A</v>
      </c>
      <c r="T307" s="8" t="s">
        <v>683</v>
      </c>
      <c r="U307" s="8" t="s">
        <v>688</v>
      </c>
      <c r="V307" s="8" t="s">
        <v>685</v>
      </c>
      <c r="W307" s="77" t="s">
        <v>130</v>
      </c>
      <c r="X307" s="5"/>
      <c r="Y307" s="78">
        <f>+HLOOKUP($B307,CRCC_AggregateDataFile!$E$1:$DV$7,3,0)</f>
        <v>0.29730083857442302</v>
      </c>
      <c r="Z307" s="81" t="str">
        <f>VLOOKUP($B307,QualitativeNotes!B:C,2,FALSE)</f>
        <v>N/A</v>
      </c>
      <c r="AA307" s="8" t="s">
        <v>683</v>
      </c>
      <c r="AB307" s="8" t="s">
        <v>689</v>
      </c>
      <c r="AC307" s="8" t="s">
        <v>685</v>
      </c>
      <c r="AD307" s="77" t="s">
        <v>130</v>
      </c>
      <c r="AE307" s="5"/>
      <c r="AF307" s="78">
        <f>+HLOOKUP($B307,CRCC_AggregateDataFile!$E$1:$DV$7,4,0)</f>
        <v>0.57783018867924496</v>
      </c>
      <c r="AG307" s="81" t="e">
        <f>VLOOKUP($B307,QualitativeNotes!H:I,2,FALSE)</f>
        <v>#N/A</v>
      </c>
      <c r="AH307" s="8" t="s">
        <v>683</v>
      </c>
      <c r="AI307" s="8" t="s">
        <v>690</v>
      </c>
      <c r="AJ307" s="8" t="s">
        <v>685</v>
      </c>
      <c r="AK307" s="77" t="s">
        <v>130</v>
      </c>
      <c r="AL307" s="5"/>
      <c r="AM307" s="78">
        <f>+HLOOKUP($B307,CRCC_AggregateDataFile!$E$1:$DV$7,5,0)</f>
        <v>0</v>
      </c>
      <c r="AN307" s="81" t="e">
        <f>VLOOKUP($B307,QualitativeNotes!N:O,2,FALSE)</f>
        <v>#N/A</v>
      </c>
      <c r="AO307" s="8" t="s">
        <v>683</v>
      </c>
      <c r="AP307" s="8" t="s">
        <v>691</v>
      </c>
      <c r="AQ307" s="8" t="s">
        <v>685</v>
      </c>
      <c r="AR307" s="77" t="s">
        <v>130</v>
      </c>
      <c r="AS307" s="5"/>
      <c r="AT307" s="78">
        <f>+HLOOKUP($B307,CRCC_AggregateDataFile!$E$1:$DV$7,6,0)</f>
        <v>0.40793724042454999</v>
      </c>
      <c r="AU307" s="81" t="e">
        <f>VLOOKUP($B307,QualitativeNotes!U:V,2,FALSE)</f>
        <v>#N/A</v>
      </c>
    </row>
    <row r="308" spans="1:47" ht="30" x14ac:dyDescent="0.25">
      <c r="A308" s="89" t="str">
        <f t="shared" si="4"/>
        <v xml:space="preserve"> </v>
      </c>
      <c r="B308" s="90" t="s">
        <v>555</v>
      </c>
      <c r="C308" s="91" t="s">
        <v>554</v>
      </c>
      <c r="D308" s="91" t="s">
        <v>556</v>
      </c>
      <c r="E308" s="91" t="s">
        <v>200</v>
      </c>
      <c r="F308" s="8" t="s">
        <v>683</v>
      </c>
      <c r="G308" s="8" t="s">
        <v>684</v>
      </c>
      <c r="H308" s="8" t="s">
        <v>685</v>
      </c>
      <c r="I308" s="77" t="s">
        <v>130</v>
      </c>
      <c r="J308" s="5"/>
      <c r="K308" s="78">
        <f>+HLOOKUP(B308,CRCC_AggregateDataFile!$E$1:$DV$7,7,0)</f>
        <v>1004</v>
      </c>
      <c r="L308" s="81" t="str">
        <f>VLOOKUP(B308,QualitativeNotes!B:C,2,FALSE)</f>
        <v>N/A</v>
      </c>
      <c r="M308" s="8" t="s">
        <v>683</v>
      </c>
      <c r="N308" s="8" t="s">
        <v>687</v>
      </c>
      <c r="O308" s="8" t="s">
        <v>685</v>
      </c>
      <c r="P308" s="77" t="s">
        <v>130</v>
      </c>
      <c r="Q308" s="5"/>
      <c r="R308" s="78">
        <f>+HLOOKUP($B308,CRCC_AggregateDataFile!$E$1:$DV$7,2,0)</f>
        <v>414</v>
      </c>
      <c r="S308" s="81" t="str">
        <f>VLOOKUP($B308,QualitativeNotes!B:C,2,FALSE)</f>
        <v>N/A</v>
      </c>
      <c r="T308" s="8" t="s">
        <v>683</v>
      </c>
      <c r="U308" s="8" t="s">
        <v>688</v>
      </c>
      <c r="V308" s="8" t="s">
        <v>685</v>
      </c>
      <c r="W308" s="77" t="s">
        <v>130</v>
      </c>
      <c r="X308" s="5"/>
      <c r="Y308" s="78">
        <f>+HLOOKUP($B308,CRCC_AggregateDataFile!$E$1:$DV$7,3,0)</f>
        <v>70</v>
      </c>
      <c r="Z308" s="81" t="str">
        <f>VLOOKUP($B308,QualitativeNotes!B:C,2,FALSE)</f>
        <v>N/A</v>
      </c>
      <c r="AA308" s="8" t="s">
        <v>683</v>
      </c>
      <c r="AB308" s="8" t="s">
        <v>689</v>
      </c>
      <c r="AC308" s="8" t="s">
        <v>685</v>
      </c>
      <c r="AD308" s="77" t="s">
        <v>130</v>
      </c>
      <c r="AE308" s="5"/>
      <c r="AF308" s="78">
        <f>+HLOOKUP($B308,CRCC_AggregateDataFile!$E$1:$DV$7,4,0)</f>
        <v>476</v>
      </c>
      <c r="AG308" s="81" t="e">
        <f>VLOOKUP($B308,QualitativeNotes!H:I,2,FALSE)</f>
        <v>#N/A</v>
      </c>
      <c r="AH308" s="8" t="s">
        <v>683</v>
      </c>
      <c r="AI308" s="8" t="s">
        <v>690</v>
      </c>
      <c r="AJ308" s="8" t="s">
        <v>685</v>
      </c>
      <c r="AK308" s="77" t="s">
        <v>130</v>
      </c>
      <c r="AL308" s="5"/>
      <c r="AM308" s="78">
        <f>+HLOOKUP($B308,CRCC_AggregateDataFile!$E$1:$DV$7,5,0)</f>
        <v>19</v>
      </c>
      <c r="AN308" s="81" t="e">
        <f>VLOOKUP($B308,QualitativeNotes!N:O,2,FALSE)</f>
        <v>#N/A</v>
      </c>
      <c r="AO308" s="8" t="s">
        <v>683</v>
      </c>
      <c r="AP308" s="8" t="s">
        <v>691</v>
      </c>
      <c r="AQ308" s="8" t="s">
        <v>685</v>
      </c>
      <c r="AR308" s="77" t="s">
        <v>130</v>
      </c>
      <c r="AS308" s="5"/>
      <c r="AT308" s="78">
        <f>+HLOOKUP($B308,CRCC_AggregateDataFile!$E$1:$DV$7,6,0)</f>
        <v>25</v>
      </c>
      <c r="AU308" s="81" t="e">
        <f>VLOOKUP($B308,QualitativeNotes!U:V,2,FALSE)</f>
        <v>#N/A</v>
      </c>
    </row>
    <row r="309" spans="1:47" ht="30" x14ac:dyDescent="0.25">
      <c r="A309" s="89" t="str">
        <f t="shared" si="4"/>
        <v xml:space="preserve"> </v>
      </c>
      <c r="B309" s="90" t="s">
        <v>557</v>
      </c>
      <c r="C309" s="91" t="s">
        <v>554</v>
      </c>
      <c r="D309" s="91" t="s">
        <v>558</v>
      </c>
      <c r="E309" s="91" t="s">
        <v>200</v>
      </c>
      <c r="F309" s="8" t="s">
        <v>683</v>
      </c>
      <c r="G309" s="8" t="s">
        <v>684</v>
      </c>
      <c r="H309" s="8" t="s">
        <v>685</v>
      </c>
      <c r="I309" s="77" t="s">
        <v>130</v>
      </c>
      <c r="J309" s="5"/>
      <c r="K309" s="78">
        <f>+HLOOKUP(B309,CRCC_AggregateDataFile!$E$1:$DV$7,7,0)</f>
        <v>10</v>
      </c>
      <c r="L309" s="81" t="str">
        <f>VLOOKUP(B309,QualitativeNotes!B:C,2,FALSE)</f>
        <v>N/A</v>
      </c>
      <c r="M309" s="8" t="s">
        <v>683</v>
      </c>
      <c r="N309" s="8" t="s">
        <v>687</v>
      </c>
      <c r="O309" s="8" t="s">
        <v>685</v>
      </c>
      <c r="P309" s="77" t="s">
        <v>130</v>
      </c>
      <c r="Q309" s="5"/>
      <c r="R309" s="78">
        <f>+HLOOKUP($B309,CRCC_AggregateDataFile!$E$1:$DV$7,2,0)</f>
        <v>38</v>
      </c>
      <c r="S309" s="81" t="str">
        <f>VLOOKUP($B309,QualitativeNotes!B:C,2,FALSE)</f>
        <v>N/A</v>
      </c>
      <c r="T309" s="8" t="s">
        <v>683</v>
      </c>
      <c r="U309" s="8" t="s">
        <v>688</v>
      </c>
      <c r="V309" s="8" t="s">
        <v>685</v>
      </c>
      <c r="W309" s="77" t="s">
        <v>130</v>
      </c>
      <c r="X309" s="5"/>
      <c r="Y309" s="78">
        <f>+HLOOKUP($B309,CRCC_AggregateDataFile!$E$1:$DV$7,3,0)</f>
        <v>8</v>
      </c>
      <c r="Z309" s="81" t="str">
        <f>VLOOKUP($B309,QualitativeNotes!B:C,2,FALSE)</f>
        <v>N/A</v>
      </c>
      <c r="AA309" s="8" t="s">
        <v>683</v>
      </c>
      <c r="AB309" s="8" t="s">
        <v>689</v>
      </c>
      <c r="AC309" s="8" t="s">
        <v>685</v>
      </c>
      <c r="AD309" s="77" t="s">
        <v>130</v>
      </c>
      <c r="AE309" s="5"/>
      <c r="AF309" s="78">
        <f>+HLOOKUP($B309,CRCC_AggregateDataFile!$E$1:$DV$7,4,0)</f>
        <v>0</v>
      </c>
      <c r="AG309" s="81" t="e">
        <f>VLOOKUP($B309,QualitativeNotes!H:I,2,FALSE)</f>
        <v>#N/A</v>
      </c>
      <c r="AH309" s="8" t="s">
        <v>683</v>
      </c>
      <c r="AI309" s="8" t="s">
        <v>690</v>
      </c>
      <c r="AJ309" s="8" t="s">
        <v>685</v>
      </c>
      <c r="AK309" s="77" t="s">
        <v>130</v>
      </c>
      <c r="AL309" s="5"/>
      <c r="AM309" s="78">
        <f>+HLOOKUP($B309,CRCC_AggregateDataFile!$E$1:$DV$7,5,0)</f>
        <v>1</v>
      </c>
      <c r="AN309" s="81" t="e">
        <f>VLOOKUP($B309,QualitativeNotes!N:O,2,FALSE)</f>
        <v>#N/A</v>
      </c>
      <c r="AO309" s="8" t="s">
        <v>683</v>
      </c>
      <c r="AP309" s="8" t="s">
        <v>691</v>
      </c>
      <c r="AQ309" s="8" t="s">
        <v>685</v>
      </c>
      <c r="AR309" s="77" t="s">
        <v>130</v>
      </c>
      <c r="AS309" s="5"/>
      <c r="AT309" s="78">
        <f>+HLOOKUP($B309,CRCC_AggregateDataFile!$E$1:$DV$7,6,0)</f>
        <v>0</v>
      </c>
      <c r="AU309" s="81" t="e">
        <f>VLOOKUP($B309,QualitativeNotes!U:V,2,FALSE)</f>
        <v>#N/A</v>
      </c>
    </row>
    <row r="310" spans="1:47" ht="30" x14ac:dyDescent="0.25">
      <c r="A310" s="89" t="str">
        <f t="shared" si="4"/>
        <v xml:space="preserve"> </v>
      </c>
      <c r="B310" s="90" t="s">
        <v>559</v>
      </c>
      <c r="C310" s="91" t="s">
        <v>554</v>
      </c>
      <c r="D310" s="91" t="s">
        <v>560</v>
      </c>
      <c r="E310" s="91" t="s">
        <v>225</v>
      </c>
      <c r="F310" s="8" t="s">
        <v>683</v>
      </c>
      <c r="G310" s="8" t="s">
        <v>684</v>
      </c>
      <c r="H310" s="8" t="s">
        <v>685</v>
      </c>
      <c r="I310" s="77" t="s">
        <v>130</v>
      </c>
      <c r="J310" s="5"/>
      <c r="K310" s="78">
        <f>+HLOOKUP(B310,CRCC_AggregateDataFile!$E$1:$DV$7,7,0)</f>
        <v>0</v>
      </c>
      <c r="L310" s="81" t="str">
        <f>VLOOKUP(B310,QualitativeNotes!B:C,2,FALSE)</f>
        <v>N/A</v>
      </c>
      <c r="M310" s="8" t="s">
        <v>683</v>
      </c>
      <c r="N310" s="8" t="s">
        <v>687</v>
      </c>
      <c r="O310" s="8" t="s">
        <v>685</v>
      </c>
      <c r="P310" s="77" t="s">
        <v>130</v>
      </c>
      <c r="Q310" s="5"/>
      <c r="R310" s="78">
        <f>+HLOOKUP($B310,CRCC_AggregateDataFile!$E$1:$DV$7,2,0)</f>
        <v>0.99925702810755601</v>
      </c>
      <c r="S310" s="81" t="str">
        <f>VLOOKUP($B310,QualitativeNotes!B:C,2,FALSE)</f>
        <v>N/A</v>
      </c>
      <c r="T310" s="8" t="s">
        <v>683</v>
      </c>
      <c r="U310" s="8" t="s">
        <v>688</v>
      </c>
      <c r="V310" s="8" t="s">
        <v>685</v>
      </c>
      <c r="W310" s="77" t="s">
        <v>130</v>
      </c>
      <c r="X310" s="5"/>
      <c r="Y310" s="78">
        <f>+HLOOKUP($B310,CRCC_AggregateDataFile!$E$1:$DV$7,3,0)</f>
        <v>0.99652166970916201</v>
      </c>
      <c r="Z310" s="81" t="str">
        <f>VLOOKUP($B310,QualitativeNotes!B:C,2,FALSE)</f>
        <v>N/A</v>
      </c>
      <c r="AA310" s="8" t="s">
        <v>683</v>
      </c>
      <c r="AB310" s="8" t="s">
        <v>689</v>
      </c>
      <c r="AC310" s="8" t="s">
        <v>685</v>
      </c>
      <c r="AD310" s="77" t="s">
        <v>130</v>
      </c>
      <c r="AE310" s="5"/>
      <c r="AF310" s="78">
        <f>+HLOOKUP($B310,CRCC_AggregateDataFile!$E$1:$DV$7,4,0)</f>
        <v>0.93392495755693405</v>
      </c>
      <c r="AG310" s="81" t="e">
        <f>VLOOKUP($B310,QualitativeNotes!H:I,2,FALSE)</f>
        <v>#N/A</v>
      </c>
      <c r="AH310" s="8" t="s">
        <v>683</v>
      </c>
      <c r="AI310" s="8" t="s">
        <v>690</v>
      </c>
      <c r="AJ310" s="8" t="s">
        <v>685</v>
      </c>
      <c r="AK310" s="77" t="s">
        <v>130</v>
      </c>
      <c r="AL310" s="5"/>
      <c r="AM310" s="78">
        <f>+HLOOKUP($B310,CRCC_AggregateDataFile!$E$1:$DV$7,5,0)</f>
        <v>1</v>
      </c>
      <c r="AN310" s="81" t="e">
        <f>VLOOKUP($B310,QualitativeNotes!N:O,2,FALSE)</f>
        <v>#N/A</v>
      </c>
      <c r="AO310" s="8" t="s">
        <v>683</v>
      </c>
      <c r="AP310" s="8" t="s">
        <v>691</v>
      </c>
      <c r="AQ310" s="8" t="s">
        <v>685</v>
      </c>
      <c r="AR310" s="77" t="s">
        <v>130</v>
      </c>
      <c r="AS310" s="5"/>
      <c r="AT310" s="78">
        <f>+HLOOKUP($B310,CRCC_AggregateDataFile!$E$1:$DV$7,6,0)</f>
        <v>0</v>
      </c>
      <c r="AU310" s="81" t="e">
        <f>VLOOKUP($B310,QualitativeNotes!U:V,2,FALSE)</f>
        <v>#N/A</v>
      </c>
    </row>
    <row r="311" spans="1:47" ht="45" x14ac:dyDescent="0.25">
      <c r="A311" s="89" t="str">
        <f t="shared" si="4"/>
        <v xml:space="preserve"> </v>
      </c>
      <c r="B311" s="90" t="s">
        <v>561</v>
      </c>
      <c r="C311" s="91" t="s">
        <v>554</v>
      </c>
      <c r="D311" s="91" t="s">
        <v>562</v>
      </c>
      <c r="E311" s="91" t="s">
        <v>225</v>
      </c>
      <c r="F311" s="8" t="s">
        <v>683</v>
      </c>
      <c r="G311" s="8" t="s">
        <v>684</v>
      </c>
      <c r="H311" s="8" t="s">
        <v>685</v>
      </c>
      <c r="I311" s="77" t="s">
        <v>130</v>
      </c>
      <c r="J311" s="5"/>
      <c r="K311" s="78">
        <f>+HLOOKUP(B311,CRCC_AggregateDataFile!$E$1:$DV$7,7,0)</f>
        <v>0</v>
      </c>
      <c r="L311" s="81" t="str">
        <f>VLOOKUP(B311,QualitativeNotes!B:C,2,FALSE)</f>
        <v>N/A</v>
      </c>
      <c r="M311" s="8" t="s">
        <v>683</v>
      </c>
      <c r="N311" s="8" t="s">
        <v>687</v>
      </c>
      <c r="O311" s="8" t="s">
        <v>685</v>
      </c>
      <c r="P311" s="77" t="s">
        <v>130</v>
      </c>
      <c r="Q311" s="5"/>
      <c r="R311" s="78">
        <f>+HLOOKUP($B311,CRCC_AggregateDataFile!$E$1:$DV$7,2,0)</f>
        <v>0.95411032189842304</v>
      </c>
      <c r="S311" s="81" t="str">
        <f>VLOOKUP($B311,QualitativeNotes!B:C,2,FALSE)</f>
        <v>N/A</v>
      </c>
      <c r="T311" s="8" t="s">
        <v>683</v>
      </c>
      <c r="U311" s="8" t="s">
        <v>688</v>
      </c>
      <c r="V311" s="8" t="s">
        <v>685</v>
      </c>
      <c r="W311" s="77" t="s">
        <v>130</v>
      </c>
      <c r="X311" s="5"/>
      <c r="Y311" s="78">
        <f>+HLOOKUP($B311,CRCC_AggregateDataFile!$E$1:$DV$7,3,0)</f>
        <v>0.93739672384382799</v>
      </c>
      <c r="Z311" s="81" t="str">
        <f>VLOOKUP($B311,QualitativeNotes!B:C,2,FALSE)</f>
        <v>N/A</v>
      </c>
      <c r="AA311" s="8" t="s">
        <v>683</v>
      </c>
      <c r="AB311" s="8" t="s">
        <v>689</v>
      </c>
      <c r="AC311" s="8" t="s">
        <v>685</v>
      </c>
      <c r="AD311" s="77" t="s">
        <v>130</v>
      </c>
      <c r="AE311" s="5"/>
      <c r="AF311" s="78">
        <f>+HLOOKUP($B311,CRCC_AggregateDataFile!$E$1:$DV$7,4,0)</f>
        <v>0.80506884323806405</v>
      </c>
      <c r="AG311" s="81" t="e">
        <f>VLOOKUP($B311,QualitativeNotes!H:I,2,FALSE)</f>
        <v>#N/A</v>
      </c>
      <c r="AH311" s="8" t="s">
        <v>683</v>
      </c>
      <c r="AI311" s="8" t="s">
        <v>690</v>
      </c>
      <c r="AJ311" s="8" t="s">
        <v>685</v>
      </c>
      <c r="AK311" s="77" t="s">
        <v>130</v>
      </c>
      <c r="AL311" s="5"/>
      <c r="AM311" s="78">
        <f>+HLOOKUP($B311,CRCC_AggregateDataFile!$E$1:$DV$7,5,0)</f>
        <v>1</v>
      </c>
      <c r="AN311" s="81" t="e">
        <f>VLOOKUP($B311,QualitativeNotes!N:O,2,FALSE)</f>
        <v>#N/A</v>
      </c>
      <c r="AO311" s="8" t="s">
        <v>683</v>
      </c>
      <c r="AP311" s="8" t="s">
        <v>691</v>
      </c>
      <c r="AQ311" s="8" t="s">
        <v>685</v>
      </c>
      <c r="AR311" s="77" t="s">
        <v>130</v>
      </c>
      <c r="AS311" s="5"/>
      <c r="AT311" s="78">
        <f>+HLOOKUP($B311,CRCC_AggregateDataFile!$E$1:$DV$7,6,0)</f>
        <v>0</v>
      </c>
      <c r="AU311" s="81" t="e">
        <f>VLOOKUP($B311,QualitativeNotes!U:V,2,FALSE)</f>
        <v>#N/A</v>
      </c>
    </row>
    <row r="312" spans="1:47" ht="30" x14ac:dyDescent="0.25">
      <c r="A312" s="89" t="str">
        <f t="shared" si="4"/>
        <v xml:space="preserve"> </v>
      </c>
      <c r="B312" s="90" t="s">
        <v>563</v>
      </c>
      <c r="C312" s="91" t="s">
        <v>554</v>
      </c>
      <c r="D312" s="91" t="s">
        <v>564</v>
      </c>
      <c r="E312" s="91" t="s">
        <v>225</v>
      </c>
      <c r="F312" s="8" t="s">
        <v>683</v>
      </c>
      <c r="G312" s="8" t="s">
        <v>684</v>
      </c>
      <c r="H312" s="8" t="s">
        <v>685</v>
      </c>
      <c r="I312" s="77" t="s">
        <v>130</v>
      </c>
      <c r="J312" s="5"/>
      <c r="K312" s="78">
        <f>+HLOOKUP(B312,CRCC_AggregateDataFile!$E$1:$DV$7,7,0)</f>
        <v>0</v>
      </c>
      <c r="L312" s="81" t="str">
        <f>VLOOKUP(B312,QualitativeNotes!B:C,2,FALSE)</f>
        <v>N/A</v>
      </c>
      <c r="M312" s="8" t="s">
        <v>683</v>
      </c>
      <c r="N312" s="8" t="s">
        <v>687</v>
      </c>
      <c r="O312" s="8" t="s">
        <v>685</v>
      </c>
      <c r="P312" s="77" t="s">
        <v>130</v>
      </c>
      <c r="Q312" s="5"/>
      <c r="R312" s="78">
        <f>+HLOOKUP($B312,CRCC_AggregateDataFile!$E$1:$DV$7,2,0)</f>
        <v>1</v>
      </c>
      <c r="S312" s="81" t="str">
        <f>VLOOKUP($B312,QualitativeNotes!B:C,2,FALSE)</f>
        <v>N/A</v>
      </c>
      <c r="T312" s="8" t="s">
        <v>683</v>
      </c>
      <c r="U312" s="8" t="s">
        <v>688</v>
      </c>
      <c r="V312" s="8" t="s">
        <v>685</v>
      </c>
      <c r="W312" s="77" t="s">
        <v>130</v>
      </c>
      <c r="X312" s="5"/>
      <c r="Y312" s="78">
        <f>+HLOOKUP($B312,CRCC_AggregateDataFile!$E$1:$DV$7,3,0)</f>
        <v>1</v>
      </c>
      <c r="Z312" s="81" t="str">
        <f>VLOOKUP($B312,QualitativeNotes!B:C,2,FALSE)</f>
        <v>N/A</v>
      </c>
      <c r="AA312" s="8" t="s">
        <v>683</v>
      </c>
      <c r="AB312" s="8" t="s">
        <v>689</v>
      </c>
      <c r="AC312" s="8" t="s">
        <v>685</v>
      </c>
      <c r="AD312" s="77" t="s">
        <v>130</v>
      </c>
      <c r="AE312" s="5"/>
      <c r="AF312" s="78">
        <f>+HLOOKUP($B312,CRCC_AggregateDataFile!$E$1:$DV$7,4,0)</f>
        <v>0.99974409784783802</v>
      </c>
      <c r="AG312" s="81" t="e">
        <f>VLOOKUP($B312,QualitativeNotes!H:I,2,FALSE)</f>
        <v>#N/A</v>
      </c>
      <c r="AH312" s="8" t="s">
        <v>683</v>
      </c>
      <c r="AI312" s="8" t="s">
        <v>690</v>
      </c>
      <c r="AJ312" s="8" t="s">
        <v>685</v>
      </c>
      <c r="AK312" s="77" t="s">
        <v>130</v>
      </c>
      <c r="AL312" s="5"/>
      <c r="AM312" s="78">
        <f>+HLOOKUP($B312,CRCC_AggregateDataFile!$E$1:$DV$7,5,0)</f>
        <v>1</v>
      </c>
      <c r="AN312" s="81" t="e">
        <f>VLOOKUP($B312,QualitativeNotes!N:O,2,FALSE)</f>
        <v>#N/A</v>
      </c>
      <c r="AO312" s="8" t="s">
        <v>683</v>
      </c>
      <c r="AP312" s="8" t="s">
        <v>691</v>
      </c>
      <c r="AQ312" s="8" t="s">
        <v>685</v>
      </c>
      <c r="AR312" s="77" t="s">
        <v>130</v>
      </c>
      <c r="AS312" s="5"/>
      <c r="AT312" s="78">
        <f>+HLOOKUP($B312,CRCC_AggregateDataFile!$E$1:$DV$7,6,0)</f>
        <v>0</v>
      </c>
      <c r="AU312" s="81" t="e">
        <f>VLOOKUP($B312,QualitativeNotes!U:V,2,FALSE)</f>
        <v>#N/A</v>
      </c>
    </row>
    <row r="313" spans="1:47" ht="45" x14ac:dyDescent="0.25">
      <c r="A313" s="89" t="str">
        <f t="shared" si="4"/>
        <v xml:space="preserve"> </v>
      </c>
      <c r="B313" s="90" t="s">
        <v>565</v>
      </c>
      <c r="C313" s="91" t="s">
        <v>554</v>
      </c>
      <c r="D313" s="91" t="s">
        <v>566</v>
      </c>
      <c r="E313" s="91" t="s">
        <v>225</v>
      </c>
      <c r="F313" s="8" t="s">
        <v>683</v>
      </c>
      <c r="G313" s="8" t="s">
        <v>684</v>
      </c>
      <c r="H313" s="8" t="s">
        <v>685</v>
      </c>
      <c r="I313" s="77" t="s">
        <v>130</v>
      </c>
      <c r="J313" s="5"/>
      <c r="K313" s="78">
        <f>+HLOOKUP(B313,CRCC_AggregateDataFile!$E$1:$DV$7,7,0)</f>
        <v>0</v>
      </c>
      <c r="L313" s="81" t="str">
        <f>VLOOKUP(B313,QualitativeNotes!B:C,2,FALSE)</f>
        <v>N/A</v>
      </c>
      <c r="M313" s="8" t="s">
        <v>683</v>
      </c>
      <c r="N313" s="8" t="s">
        <v>687</v>
      </c>
      <c r="O313" s="8" t="s">
        <v>685</v>
      </c>
      <c r="P313" s="77" t="s">
        <v>130</v>
      </c>
      <c r="Q313" s="5"/>
      <c r="R313" s="78">
        <f>+HLOOKUP($B313,CRCC_AggregateDataFile!$E$1:$DV$7,2,0)</f>
        <v>0.999986483937362</v>
      </c>
      <c r="S313" s="81" t="str">
        <f>VLOOKUP($B313,QualitativeNotes!B:C,2,FALSE)</f>
        <v>N/A</v>
      </c>
      <c r="T313" s="8" t="s">
        <v>683</v>
      </c>
      <c r="U313" s="8" t="s">
        <v>688</v>
      </c>
      <c r="V313" s="8" t="s">
        <v>685</v>
      </c>
      <c r="W313" s="77" t="s">
        <v>130</v>
      </c>
      <c r="X313" s="5"/>
      <c r="Y313" s="78">
        <f>+HLOOKUP($B313,CRCC_AggregateDataFile!$E$1:$DV$7,3,0)</f>
        <v>1</v>
      </c>
      <c r="Z313" s="81" t="str">
        <f>VLOOKUP($B313,QualitativeNotes!B:C,2,FALSE)</f>
        <v>N/A</v>
      </c>
      <c r="AA313" s="8" t="s">
        <v>683</v>
      </c>
      <c r="AB313" s="8" t="s">
        <v>689</v>
      </c>
      <c r="AC313" s="8" t="s">
        <v>685</v>
      </c>
      <c r="AD313" s="77" t="s">
        <v>130</v>
      </c>
      <c r="AE313" s="5"/>
      <c r="AF313" s="78">
        <f>+HLOOKUP($B313,CRCC_AggregateDataFile!$E$1:$DV$7,4,0)</f>
        <v>0.99373900803853699</v>
      </c>
      <c r="AG313" s="81" t="e">
        <f>VLOOKUP($B313,QualitativeNotes!H:I,2,FALSE)</f>
        <v>#N/A</v>
      </c>
      <c r="AH313" s="8" t="s">
        <v>683</v>
      </c>
      <c r="AI313" s="8" t="s">
        <v>690</v>
      </c>
      <c r="AJ313" s="8" t="s">
        <v>685</v>
      </c>
      <c r="AK313" s="77" t="s">
        <v>130</v>
      </c>
      <c r="AL313" s="5"/>
      <c r="AM313" s="78">
        <f>+HLOOKUP($B313,CRCC_AggregateDataFile!$E$1:$DV$7,5,0)</f>
        <v>1</v>
      </c>
      <c r="AN313" s="81" t="e">
        <f>VLOOKUP($B313,QualitativeNotes!N:O,2,FALSE)</f>
        <v>#N/A</v>
      </c>
      <c r="AO313" s="8" t="s">
        <v>683</v>
      </c>
      <c r="AP313" s="8" t="s">
        <v>691</v>
      </c>
      <c r="AQ313" s="8" t="s">
        <v>685</v>
      </c>
      <c r="AR313" s="77" t="s">
        <v>130</v>
      </c>
      <c r="AS313" s="5"/>
      <c r="AT313" s="78">
        <f>+HLOOKUP($B313,CRCC_AggregateDataFile!$E$1:$DV$7,6,0)</f>
        <v>0</v>
      </c>
      <c r="AU313" s="81" t="e">
        <f>VLOOKUP($B313,QualitativeNotes!U:V,2,FALSE)</f>
        <v>#N/A</v>
      </c>
    </row>
    <row r="314" spans="1:47" ht="30" x14ac:dyDescent="0.25">
      <c r="A314" s="89" t="str">
        <f t="shared" si="4"/>
        <v xml:space="preserve"> </v>
      </c>
      <c r="B314" s="90" t="s">
        <v>568</v>
      </c>
      <c r="C314" s="91" t="s">
        <v>567</v>
      </c>
      <c r="D314" s="91" t="s">
        <v>569</v>
      </c>
      <c r="E314" s="91" t="s">
        <v>225</v>
      </c>
      <c r="F314" s="8" t="s">
        <v>710</v>
      </c>
      <c r="G314" s="8" t="s">
        <v>684</v>
      </c>
      <c r="H314" s="8" t="s">
        <v>685</v>
      </c>
      <c r="I314" s="8"/>
      <c r="J314" s="5"/>
      <c r="K314" s="78">
        <f>+HLOOKUP($B314,CRCC_DataFile_20a!$F$1:$R$2,2)</f>
        <v>0</v>
      </c>
      <c r="L314" s="81" t="str">
        <f>VLOOKUP(B314,QualitativeNotes!B:C,2,FALSE)</f>
        <v>N/A</v>
      </c>
      <c r="M314" s="8" t="s">
        <v>710</v>
      </c>
      <c r="N314" s="8" t="s">
        <v>687</v>
      </c>
      <c r="O314" s="8" t="s">
        <v>685</v>
      </c>
      <c r="P314" s="8"/>
      <c r="Q314" s="5"/>
      <c r="R314" s="78"/>
      <c r="S314" s="81" t="str">
        <f>VLOOKUP($B314,QualitativeNotes!B:C,2,FALSE)</f>
        <v>N/A</v>
      </c>
      <c r="T314" s="8" t="s">
        <v>710</v>
      </c>
      <c r="U314" s="8" t="s">
        <v>688</v>
      </c>
      <c r="V314" s="8" t="s">
        <v>685</v>
      </c>
      <c r="W314" s="8"/>
      <c r="X314" s="5"/>
      <c r="Y314" s="78"/>
      <c r="Z314" s="81" t="str">
        <f>VLOOKUP($B314,QualitativeNotes!B:C,2,FALSE)</f>
        <v>N/A</v>
      </c>
      <c r="AA314" s="8" t="s">
        <v>710</v>
      </c>
      <c r="AB314" s="8" t="s">
        <v>689</v>
      </c>
      <c r="AC314" s="8" t="s">
        <v>685</v>
      </c>
      <c r="AD314" s="8"/>
      <c r="AE314" s="5"/>
      <c r="AF314" s="78"/>
      <c r="AG314" s="81" t="e">
        <f>VLOOKUP($B314,QualitativeNotes!H:I,2,FALSE)</f>
        <v>#N/A</v>
      </c>
      <c r="AH314" s="8" t="s">
        <v>710</v>
      </c>
      <c r="AI314" s="8" t="s">
        <v>690</v>
      </c>
      <c r="AJ314" s="8" t="s">
        <v>685</v>
      </c>
      <c r="AK314" s="8"/>
      <c r="AL314" s="5"/>
      <c r="AM314" s="78"/>
      <c r="AN314" s="81" t="e">
        <f>VLOOKUP($B314,QualitativeNotes!N:O,2,FALSE)</f>
        <v>#N/A</v>
      </c>
      <c r="AO314" s="8" t="s">
        <v>710</v>
      </c>
      <c r="AP314" s="8" t="s">
        <v>691</v>
      </c>
      <c r="AQ314" s="8" t="s">
        <v>685</v>
      </c>
      <c r="AR314" s="8"/>
      <c r="AS314" s="5"/>
      <c r="AT314" s="78"/>
      <c r="AU314" s="81" t="e">
        <f>VLOOKUP($B314,QualitativeNotes!U:V,2,FALSE)</f>
        <v>#N/A</v>
      </c>
    </row>
    <row r="315" spans="1:47" ht="45" x14ac:dyDescent="0.25">
      <c r="A315" s="89" t="str">
        <f t="shared" si="4"/>
        <v xml:space="preserve"> </v>
      </c>
      <c r="B315" s="90" t="s">
        <v>573</v>
      </c>
      <c r="C315" s="91" t="s">
        <v>572</v>
      </c>
      <c r="D315" s="91" t="s">
        <v>574</v>
      </c>
      <c r="E315" s="91" t="s">
        <v>131</v>
      </c>
      <c r="F315" s="8" t="s">
        <v>710</v>
      </c>
      <c r="G315" s="8" t="s">
        <v>684</v>
      </c>
      <c r="H315" s="8" t="s">
        <v>685</v>
      </c>
      <c r="I315" s="8"/>
      <c r="J315" s="5"/>
      <c r="K315" s="78">
        <f>+HLOOKUP($B315,CRCC_DataFile_20a!$F$1:$R$2,2)</f>
        <v>0</v>
      </c>
      <c r="L315" s="81" t="str">
        <f>VLOOKUP(B315,QualitativeNotes!B:C,2,FALSE)</f>
        <v>N/A</v>
      </c>
      <c r="M315" s="8" t="s">
        <v>710</v>
      </c>
      <c r="N315" s="8" t="s">
        <v>687</v>
      </c>
      <c r="O315" s="8" t="s">
        <v>685</v>
      </c>
      <c r="P315" s="8"/>
      <c r="Q315" s="5"/>
      <c r="R315" s="78"/>
      <c r="S315" s="81" t="str">
        <f>VLOOKUP($B315,QualitativeNotes!B:C,2,FALSE)</f>
        <v>N/A</v>
      </c>
      <c r="T315" s="8" t="s">
        <v>710</v>
      </c>
      <c r="U315" s="8" t="s">
        <v>688</v>
      </c>
      <c r="V315" s="8" t="s">
        <v>685</v>
      </c>
      <c r="W315" s="8"/>
      <c r="X315" s="5"/>
      <c r="Y315" s="78"/>
      <c r="Z315" s="81" t="str">
        <f>VLOOKUP($B315,QualitativeNotes!B:C,2,FALSE)</f>
        <v>N/A</v>
      </c>
      <c r="AA315" s="8" t="s">
        <v>710</v>
      </c>
      <c r="AB315" s="8" t="s">
        <v>689</v>
      </c>
      <c r="AC315" s="8" t="s">
        <v>685</v>
      </c>
      <c r="AD315" s="8"/>
      <c r="AE315" s="5"/>
      <c r="AF315" s="78"/>
      <c r="AG315" s="81" t="e">
        <f>VLOOKUP($B315,QualitativeNotes!H:I,2,FALSE)</f>
        <v>#N/A</v>
      </c>
      <c r="AH315" s="8" t="s">
        <v>710</v>
      </c>
      <c r="AI315" s="8" t="s">
        <v>690</v>
      </c>
      <c r="AJ315" s="8" t="s">
        <v>685</v>
      </c>
      <c r="AK315" s="8"/>
      <c r="AL315" s="5"/>
      <c r="AM315" s="78"/>
      <c r="AN315" s="81" t="e">
        <f>VLOOKUP($B315,QualitativeNotes!N:O,2,FALSE)</f>
        <v>#N/A</v>
      </c>
      <c r="AO315" s="8" t="s">
        <v>710</v>
      </c>
      <c r="AP315" s="8" t="s">
        <v>691</v>
      </c>
      <c r="AQ315" s="8" t="s">
        <v>685</v>
      </c>
      <c r="AR315" s="8"/>
      <c r="AS315" s="5"/>
      <c r="AT315" s="78"/>
      <c r="AU315" s="81" t="e">
        <f>VLOOKUP($B315,QualitativeNotes!U:V,2,FALSE)</f>
        <v>#N/A</v>
      </c>
    </row>
    <row r="316" spans="1:47" ht="60" x14ac:dyDescent="0.25">
      <c r="A316" s="89" t="str">
        <f t="shared" si="4"/>
        <v xml:space="preserve"> </v>
      </c>
      <c r="B316" s="90" t="s">
        <v>576</v>
      </c>
      <c r="C316" s="91" t="s">
        <v>575</v>
      </c>
      <c r="D316" s="91" t="s">
        <v>577</v>
      </c>
      <c r="E316" s="91" t="s">
        <v>131</v>
      </c>
      <c r="F316" s="8" t="s">
        <v>710</v>
      </c>
      <c r="G316" s="8" t="s">
        <v>684</v>
      </c>
      <c r="H316" s="8" t="s">
        <v>685</v>
      </c>
      <c r="I316" s="8"/>
      <c r="J316" s="5"/>
      <c r="K316" s="78">
        <f>+HLOOKUP(B316,CRCC_DataFile_20b!$G$1:$G$2,2,0)</f>
        <v>0</v>
      </c>
      <c r="L316" s="81" t="str">
        <f>VLOOKUP(B316,QualitativeNotes!B:C,2,FALSE)</f>
        <v>N/A</v>
      </c>
      <c r="M316" s="8" t="s">
        <v>710</v>
      </c>
      <c r="N316" s="8" t="s">
        <v>687</v>
      </c>
      <c r="O316" s="8" t="s">
        <v>685</v>
      </c>
      <c r="P316" s="8"/>
      <c r="Q316" s="5"/>
      <c r="R316" s="78"/>
      <c r="S316" s="81" t="str">
        <f>VLOOKUP($B316,QualitativeNotes!B:C,2,FALSE)</f>
        <v>N/A</v>
      </c>
      <c r="T316" s="8" t="s">
        <v>710</v>
      </c>
      <c r="U316" s="8" t="s">
        <v>688</v>
      </c>
      <c r="V316" s="8" t="s">
        <v>685</v>
      </c>
      <c r="W316" s="8"/>
      <c r="X316" s="5"/>
      <c r="Y316" s="78"/>
      <c r="Z316" s="81" t="str">
        <f>VLOOKUP($B316,QualitativeNotes!B:C,2,FALSE)</f>
        <v>N/A</v>
      </c>
      <c r="AA316" s="8" t="s">
        <v>710</v>
      </c>
      <c r="AB316" s="8" t="s">
        <v>689</v>
      </c>
      <c r="AC316" s="8" t="s">
        <v>685</v>
      </c>
      <c r="AD316" s="8"/>
      <c r="AE316" s="5"/>
      <c r="AF316" s="78"/>
      <c r="AG316" s="81" t="e">
        <f>VLOOKUP($B316,QualitativeNotes!H:I,2,FALSE)</f>
        <v>#N/A</v>
      </c>
      <c r="AH316" s="8" t="s">
        <v>710</v>
      </c>
      <c r="AI316" s="8" t="s">
        <v>690</v>
      </c>
      <c r="AJ316" s="8" t="s">
        <v>685</v>
      </c>
      <c r="AK316" s="8"/>
      <c r="AL316" s="5"/>
      <c r="AM316" s="78"/>
      <c r="AN316" s="81" t="e">
        <f>VLOOKUP($B316,QualitativeNotes!N:O,2,FALSE)</f>
        <v>#N/A</v>
      </c>
      <c r="AO316" s="8" t="s">
        <v>710</v>
      </c>
      <c r="AP316" s="8" t="s">
        <v>691</v>
      </c>
      <c r="AQ316" s="8" t="s">
        <v>685</v>
      </c>
      <c r="AR316" s="8"/>
      <c r="AS316" s="5"/>
      <c r="AT316" s="78"/>
      <c r="AU316" s="81" t="e">
        <f>VLOOKUP($B316,QualitativeNotes!U:V,2,FALSE)</f>
        <v>#N/A</v>
      </c>
    </row>
    <row r="317" spans="1:47" ht="75" x14ac:dyDescent="0.25">
      <c r="A317" s="89" t="str">
        <f t="shared" si="4"/>
        <v xml:space="preserve"> </v>
      </c>
      <c r="B317" s="90" t="s">
        <v>580</v>
      </c>
      <c r="C317" s="91" t="s">
        <v>579</v>
      </c>
      <c r="D317" s="91" t="s">
        <v>581</v>
      </c>
      <c r="E317" s="91" t="s">
        <v>200</v>
      </c>
      <c r="F317" s="8" t="s">
        <v>710</v>
      </c>
      <c r="G317" s="8" t="s">
        <v>684</v>
      </c>
      <c r="H317" s="8" t="s">
        <v>685</v>
      </c>
      <c r="I317" s="8"/>
      <c r="J317" s="5"/>
      <c r="K317" s="78">
        <f>+HLOOKUP($B317,CRCC_DataFile_20a!$F$1:$R$2,2)</f>
        <v>0</v>
      </c>
      <c r="L317" s="81" t="str">
        <f>VLOOKUP(B317,QualitativeNotes!B:C,2,FALSE)</f>
        <v>N/A</v>
      </c>
      <c r="M317" s="8" t="s">
        <v>710</v>
      </c>
      <c r="N317" s="8" t="s">
        <v>687</v>
      </c>
      <c r="O317" s="8" t="s">
        <v>685</v>
      </c>
      <c r="P317" s="8"/>
      <c r="Q317" s="5"/>
      <c r="R317" s="78"/>
      <c r="S317" s="81" t="str">
        <f>VLOOKUP($B317,QualitativeNotes!B:C,2,FALSE)</f>
        <v>N/A</v>
      </c>
      <c r="T317" s="8" t="s">
        <v>710</v>
      </c>
      <c r="U317" s="8" t="s">
        <v>688</v>
      </c>
      <c r="V317" s="8" t="s">
        <v>685</v>
      </c>
      <c r="W317" s="8"/>
      <c r="X317" s="5"/>
      <c r="Y317" s="78"/>
      <c r="Z317" s="81" t="str">
        <f>VLOOKUP($B317,QualitativeNotes!B:C,2,FALSE)</f>
        <v>N/A</v>
      </c>
      <c r="AA317" s="8" t="s">
        <v>710</v>
      </c>
      <c r="AB317" s="8" t="s">
        <v>689</v>
      </c>
      <c r="AC317" s="8" t="s">
        <v>685</v>
      </c>
      <c r="AD317" s="8"/>
      <c r="AE317" s="5"/>
      <c r="AF317" s="78"/>
      <c r="AG317" s="81" t="e">
        <f>VLOOKUP($B317,QualitativeNotes!H:I,2,FALSE)</f>
        <v>#N/A</v>
      </c>
      <c r="AH317" s="8" t="s">
        <v>710</v>
      </c>
      <c r="AI317" s="8" t="s">
        <v>690</v>
      </c>
      <c r="AJ317" s="8" t="s">
        <v>685</v>
      </c>
      <c r="AK317" s="8"/>
      <c r="AL317" s="5"/>
      <c r="AM317" s="78"/>
      <c r="AN317" s="81" t="e">
        <f>VLOOKUP($B317,QualitativeNotes!N:O,2,FALSE)</f>
        <v>#N/A</v>
      </c>
      <c r="AO317" s="8" t="s">
        <v>710</v>
      </c>
      <c r="AP317" s="8" t="s">
        <v>691</v>
      </c>
      <c r="AQ317" s="8" t="s">
        <v>685</v>
      </c>
      <c r="AR317" s="8"/>
      <c r="AS317" s="5"/>
      <c r="AT317" s="78"/>
      <c r="AU317" s="81" t="e">
        <f>VLOOKUP($B317,QualitativeNotes!U:V,2,FALSE)</f>
        <v>#N/A</v>
      </c>
    </row>
    <row r="318" spans="1:47" ht="30" x14ac:dyDescent="0.25">
      <c r="A318" s="89" t="str">
        <f t="shared" si="4"/>
        <v xml:space="preserve"> </v>
      </c>
      <c r="B318" s="90" t="s">
        <v>582</v>
      </c>
      <c r="C318" s="91" t="s">
        <v>579</v>
      </c>
      <c r="D318" s="91" t="s">
        <v>583</v>
      </c>
      <c r="E318" s="91" t="s">
        <v>71</v>
      </c>
      <c r="F318" s="8" t="s">
        <v>710</v>
      </c>
      <c r="G318" s="8" t="s">
        <v>684</v>
      </c>
      <c r="H318" s="8" t="s">
        <v>685</v>
      </c>
      <c r="I318" s="8"/>
      <c r="J318" s="5"/>
      <c r="K318" s="78">
        <f>+HLOOKUP($B318,CRCC_DataFile_20a!$F$1:$R$2,2)</f>
        <v>0</v>
      </c>
      <c r="L318" s="81" t="str">
        <f>VLOOKUP(B318,QualitativeNotes!B:C,2,FALSE)</f>
        <v>N/A</v>
      </c>
      <c r="M318" s="8" t="s">
        <v>710</v>
      </c>
      <c r="N318" s="8" t="s">
        <v>687</v>
      </c>
      <c r="O318" s="8" t="s">
        <v>685</v>
      </c>
      <c r="P318" s="8"/>
      <c r="Q318" s="5"/>
      <c r="R318" s="78"/>
      <c r="S318" s="81" t="str">
        <f>VLOOKUP($B318,QualitativeNotes!B:C,2,FALSE)</f>
        <v>N/A</v>
      </c>
      <c r="T318" s="8" t="s">
        <v>710</v>
      </c>
      <c r="U318" s="8" t="s">
        <v>688</v>
      </c>
      <c r="V318" s="8" t="s">
        <v>685</v>
      </c>
      <c r="W318" s="8"/>
      <c r="X318" s="5"/>
      <c r="Y318" s="78"/>
      <c r="Z318" s="81" t="str">
        <f>VLOOKUP($B318,QualitativeNotes!B:C,2,FALSE)</f>
        <v>N/A</v>
      </c>
      <c r="AA318" s="8" t="s">
        <v>710</v>
      </c>
      <c r="AB318" s="8" t="s">
        <v>689</v>
      </c>
      <c r="AC318" s="8" t="s">
        <v>685</v>
      </c>
      <c r="AD318" s="8"/>
      <c r="AE318" s="5"/>
      <c r="AF318" s="78"/>
      <c r="AG318" s="81" t="e">
        <f>VLOOKUP($B318,QualitativeNotes!H:I,2,FALSE)</f>
        <v>#N/A</v>
      </c>
      <c r="AH318" s="8" t="s">
        <v>710</v>
      </c>
      <c r="AI318" s="8" t="s">
        <v>690</v>
      </c>
      <c r="AJ318" s="8" t="s">
        <v>685</v>
      </c>
      <c r="AK318" s="8"/>
      <c r="AL318" s="5"/>
      <c r="AM318" s="78"/>
      <c r="AN318" s="81" t="e">
        <f>VLOOKUP($B318,QualitativeNotes!N:O,2,FALSE)</f>
        <v>#N/A</v>
      </c>
      <c r="AO318" s="8" t="s">
        <v>710</v>
      </c>
      <c r="AP318" s="8" t="s">
        <v>691</v>
      </c>
      <c r="AQ318" s="8" t="s">
        <v>685</v>
      </c>
      <c r="AR318" s="8"/>
      <c r="AS318" s="5"/>
      <c r="AT318" s="78"/>
      <c r="AU318" s="81" t="e">
        <f>VLOOKUP($B318,QualitativeNotes!U:V,2,FALSE)</f>
        <v>#N/A</v>
      </c>
    </row>
    <row r="319" spans="1:47" ht="30" x14ac:dyDescent="0.25">
      <c r="A319" s="89" t="str">
        <f t="shared" si="4"/>
        <v xml:space="preserve"> </v>
      </c>
      <c r="B319" s="90" t="s">
        <v>584</v>
      </c>
      <c r="C319" s="91" t="s">
        <v>579</v>
      </c>
      <c r="D319" s="91" t="s">
        <v>585</v>
      </c>
      <c r="E319" s="91" t="s">
        <v>71</v>
      </c>
      <c r="F319" s="8" t="s">
        <v>710</v>
      </c>
      <c r="G319" s="8" t="s">
        <v>684</v>
      </c>
      <c r="H319" s="8" t="s">
        <v>685</v>
      </c>
      <c r="I319" s="8"/>
      <c r="J319" s="5"/>
      <c r="K319" s="78">
        <f>+HLOOKUP($B319,CRCC_DataFile_20a!$F$1:$R$2,2)</f>
        <v>0</v>
      </c>
      <c r="L319" s="81" t="str">
        <f>VLOOKUP(B319,QualitativeNotes!B:C,2,FALSE)</f>
        <v>N/A</v>
      </c>
      <c r="M319" s="8" t="s">
        <v>710</v>
      </c>
      <c r="N319" s="8" t="s">
        <v>687</v>
      </c>
      <c r="O319" s="8" t="s">
        <v>685</v>
      </c>
      <c r="P319" s="8"/>
      <c r="Q319" s="5"/>
      <c r="R319" s="78"/>
      <c r="S319" s="81" t="str">
        <f>VLOOKUP($B319,QualitativeNotes!B:C,2,FALSE)</f>
        <v>N/A</v>
      </c>
      <c r="T319" s="8" t="s">
        <v>710</v>
      </c>
      <c r="U319" s="8" t="s">
        <v>688</v>
      </c>
      <c r="V319" s="8" t="s">
        <v>685</v>
      </c>
      <c r="W319" s="8"/>
      <c r="X319" s="5"/>
      <c r="Y319" s="78"/>
      <c r="Z319" s="81" t="str">
        <f>VLOOKUP($B319,QualitativeNotes!B:C,2,FALSE)</f>
        <v>N/A</v>
      </c>
      <c r="AA319" s="8" t="s">
        <v>710</v>
      </c>
      <c r="AB319" s="8" t="s">
        <v>689</v>
      </c>
      <c r="AC319" s="8" t="s">
        <v>685</v>
      </c>
      <c r="AD319" s="8"/>
      <c r="AE319" s="5"/>
      <c r="AF319" s="78"/>
      <c r="AG319" s="81" t="e">
        <f>VLOOKUP($B319,QualitativeNotes!H:I,2,FALSE)</f>
        <v>#N/A</v>
      </c>
      <c r="AH319" s="8" t="s">
        <v>710</v>
      </c>
      <c r="AI319" s="8" t="s">
        <v>690</v>
      </c>
      <c r="AJ319" s="8" t="s">
        <v>685</v>
      </c>
      <c r="AK319" s="8"/>
      <c r="AL319" s="5"/>
      <c r="AM319" s="78"/>
      <c r="AN319" s="81" t="e">
        <f>VLOOKUP($B319,QualitativeNotes!N:O,2,FALSE)</f>
        <v>#N/A</v>
      </c>
      <c r="AO319" s="8" t="s">
        <v>710</v>
      </c>
      <c r="AP319" s="8" t="s">
        <v>691</v>
      </c>
      <c r="AQ319" s="8" t="s">
        <v>685</v>
      </c>
      <c r="AR319" s="8"/>
      <c r="AS319" s="5"/>
      <c r="AT319" s="78"/>
      <c r="AU319" s="81" t="e">
        <f>VLOOKUP($B319,QualitativeNotes!U:V,2,FALSE)</f>
        <v>#N/A</v>
      </c>
    </row>
    <row r="320" spans="1:47" ht="45" x14ac:dyDescent="0.25">
      <c r="A320" s="89" t="str">
        <f t="shared" si="4"/>
        <v xml:space="preserve"> </v>
      </c>
      <c r="B320" s="90" t="s">
        <v>586</v>
      </c>
      <c r="C320" s="91" t="s">
        <v>579</v>
      </c>
      <c r="D320" s="91" t="s">
        <v>587</v>
      </c>
      <c r="E320" s="91" t="s">
        <v>200</v>
      </c>
      <c r="F320" s="8" t="s">
        <v>710</v>
      </c>
      <c r="G320" s="8" t="s">
        <v>684</v>
      </c>
      <c r="H320" s="8" t="s">
        <v>685</v>
      </c>
      <c r="I320" s="8"/>
      <c r="J320" s="5"/>
      <c r="K320" s="78">
        <f>+HLOOKUP($B320,CRCC_DataFile_20a!$F$1:$R$2,2)</f>
        <v>0</v>
      </c>
      <c r="L320" s="81" t="str">
        <f>VLOOKUP(B320,QualitativeNotes!B:C,2,FALSE)</f>
        <v>N/A</v>
      </c>
      <c r="M320" s="8" t="s">
        <v>710</v>
      </c>
      <c r="N320" s="8" t="s">
        <v>687</v>
      </c>
      <c r="O320" s="8" t="s">
        <v>685</v>
      </c>
      <c r="P320" s="8"/>
      <c r="Q320" s="5"/>
      <c r="R320" s="78"/>
      <c r="S320" s="81" t="str">
        <f>VLOOKUP($B320,QualitativeNotes!B:C,2,FALSE)</f>
        <v>N/A</v>
      </c>
      <c r="T320" s="8" t="s">
        <v>710</v>
      </c>
      <c r="U320" s="8" t="s">
        <v>688</v>
      </c>
      <c r="V320" s="8" t="s">
        <v>685</v>
      </c>
      <c r="W320" s="8"/>
      <c r="X320" s="5"/>
      <c r="Y320" s="78"/>
      <c r="Z320" s="81" t="str">
        <f>VLOOKUP($B320,QualitativeNotes!B:C,2,FALSE)</f>
        <v>N/A</v>
      </c>
      <c r="AA320" s="8" t="s">
        <v>710</v>
      </c>
      <c r="AB320" s="8" t="s">
        <v>689</v>
      </c>
      <c r="AC320" s="8" t="s">
        <v>685</v>
      </c>
      <c r="AD320" s="8"/>
      <c r="AE320" s="5"/>
      <c r="AF320" s="78"/>
      <c r="AG320" s="81" t="e">
        <f>VLOOKUP($B320,QualitativeNotes!H:I,2,FALSE)</f>
        <v>#N/A</v>
      </c>
      <c r="AH320" s="8" t="s">
        <v>710</v>
      </c>
      <c r="AI320" s="8" t="s">
        <v>690</v>
      </c>
      <c r="AJ320" s="8" t="s">
        <v>685</v>
      </c>
      <c r="AK320" s="8"/>
      <c r="AL320" s="5"/>
      <c r="AM320" s="78"/>
      <c r="AN320" s="81" t="e">
        <f>VLOOKUP($B320,QualitativeNotes!N:O,2,FALSE)</f>
        <v>#N/A</v>
      </c>
      <c r="AO320" s="8" t="s">
        <v>710</v>
      </c>
      <c r="AP320" s="8" t="s">
        <v>691</v>
      </c>
      <c r="AQ320" s="8" t="s">
        <v>685</v>
      </c>
      <c r="AR320" s="8"/>
      <c r="AS320" s="5"/>
      <c r="AT320" s="78"/>
      <c r="AU320" s="81" t="e">
        <f>VLOOKUP($B320,QualitativeNotes!U:V,2,FALSE)</f>
        <v>#N/A</v>
      </c>
    </row>
    <row r="321" spans="1:47" x14ac:dyDescent="0.25">
      <c r="A321" s="89" t="str">
        <f t="shared" si="4"/>
        <v xml:space="preserve"> </v>
      </c>
      <c r="B321" s="90" t="s">
        <v>588</v>
      </c>
      <c r="C321" s="91" t="s">
        <v>579</v>
      </c>
      <c r="D321" s="91" t="s">
        <v>318</v>
      </c>
      <c r="E321" s="91" t="s">
        <v>225</v>
      </c>
      <c r="F321" s="8" t="s">
        <v>710</v>
      </c>
      <c r="G321" s="8" t="s">
        <v>684</v>
      </c>
      <c r="H321" s="8" t="s">
        <v>685</v>
      </c>
      <c r="I321" s="8"/>
      <c r="J321" s="5"/>
      <c r="K321" s="78">
        <f>+HLOOKUP($B321,CRCC_DataFile_20a!$F$1:$R$2,2)</f>
        <v>0</v>
      </c>
      <c r="L321" s="81" t="str">
        <f>VLOOKUP(B321,QualitativeNotes!B:C,2,FALSE)</f>
        <v>N/A</v>
      </c>
      <c r="M321" s="8" t="s">
        <v>710</v>
      </c>
      <c r="N321" s="8" t="s">
        <v>687</v>
      </c>
      <c r="O321" s="8" t="s">
        <v>685</v>
      </c>
      <c r="P321" s="8"/>
      <c r="Q321" s="5"/>
      <c r="R321" s="78"/>
      <c r="S321" s="81" t="str">
        <f>VLOOKUP($B321,QualitativeNotes!B:C,2,FALSE)</f>
        <v>N/A</v>
      </c>
      <c r="T321" s="8" t="s">
        <v>710</v>
      </c>
      <c r="U321" s="8" t="s">
        <v>688</v>
      </c>
      <c r="V321" s="8" t="s">
        <v>685</v>
      </c>
      <c r="W321" s="8"/>
      <c r="X321" s="5"/>
      <c r="Y321" s="78"/>
      <c r="Z321" s="81" t="str">
        <f>VLOOKUP($B321,QualitativeNotes!B:C,2,FALSE)</f>
        <v>N/A</v>
      </c>
      <c r="AA321" s="8" t="s">
        <v>710</v>
      </c>
      <c r="AB321" s="8" t="s">
        <v>689</v>
      </c>
      <c r="AC321" s="8" t="s">
        <v>685</v>
      </c>
      <c r="AD321" s="8"/>
      <c r="AE321" s="5"/>
      <c r="AF321" s="78"/>
      <c r="AG321" s="81" t="e">
        <f>VLOOKUP($B321,QualitativeNotes!H:I,2,FALSE)</f>
        <v>#N/A</v>
      </c>
      <c r="AH321" s="8" t="s">
        <v>710</v>
      </c>
      <c r="AI321" s="8" t="s">
        <v>690</v>
      </c>
      <c r="AJ321" s="8" t="s">
        <v>685</v>
      </c>
      <c r="AK321" s="8"/>
      <c r="AL321" s="5"/>
      <c r="AM321" s="78"/>
      <c r="AN321" s="81" t="e">
        <f>VLOOKUP($B321,QualitativeNotes!N:O,2,FALSE)</f>
        <v>#N/A</v>
      </c>
      <c r="AO321" s="8" t="s">
        <v>710</v>
      </c>
      <c r="AP321" s="8" t="s">
        <v>691</v>
      </c>
      <c r="AQ321" s="8" t="s">
        <v>685</v>
      </c>
      <c r="AR321" s="8"/>
      <c r="AS321" s="5"/>
      <c r="AT321" s="78"/>
      <c r="AU321" s="81" t="e">
        <f>VLOOKUP($B321,QualitativeNotes!U:V,2,FALSE)</f>
        <v>#N/A</v>
      </c>
    </row>
    <row r="322" spans="1:47" ht="60" x14ac:dyDescent="0.25">
      <c r="A322" s="89" t="str">
        <f t="shared" si="4"/>
        <v xml:space="preserve"> </v>
      </c>
      <c r="B322" s="90" t="s">
        <v>590</v>
      </c>
      <c r="C322" s="91" t="s">
        <v>589</v>
      </c>
      <c r="D322" s="91" t="s">
        <v>591</v>
      </c>
      <c r="E322" s="91" t="s">
        <v>131</v>
      </c>
      <c r="F322" s="8" t="s">
        <v>710</v>
      </c>
      <c r="G322" s="8" t="s">
        <v>684</v>
      </c>
      <c r="H322" s="8" t="s">
        <v>685</v>
      </c>
      <c r="I322" s="8"/>
      <c r="J322" s="5"/>
      <c r="K322" s="78">
        <f>+HLOOKUP($B322,CRCC_DataFile_20a!$F$1:$R$2,2)</f>
        <v>0</v>
      </c>
      <c r="L322" s="81" t="str">
        <f>VLOOKUP(B322,QualitativeNotes!B:C,2,FALSE)</f>
        <v>N/A</v>
      </c>
      <c r="M322" s="8" t="s">
        <v>710</v>
      </c>
      <c r="N322" s="8" t="s">
        <v>687</v>
      </c>
      <c r="O322" s="8" t="s">
        <v>685</v>
      </c>
      <c r="P322" s="8"/>
      <c r="Q322" s="5"/>
      <c r="R322" s="78"/>
      <c r="S322" s="81" t="str">
        <f>VLOOKUP($B322,QualitativeNotes!B:C,2,FALSE)</f>
        <v>N/A</v>
      </c>
      <c r="T322" s="8" t="s">
        <v>710</v>
      </c>
      <c r="U322" s="8" t="s">
        <v>688</v>
      </c>
      <c r="V322" s="8" t="s">
        <v>685</v>
      </c>
      <c r="W322" s="8"/>
      <c r="X322" s="5"/>
      <c r="Y322" s="78"/>
      <c r="Z322" s="81" t="str">
        <f>VLOOKUP($B322,QualitativeNotes!B:C,2,FALSE)</f>
        <v>N/A</v>
      </c>
      <c r="AA322" s="8" t="s">
        <v>710</v>
      </c>
      <c r="AB322" s="8" t="s">
        <v>689</v>
      </c>
      <c r="AC322" s="8" t="s">
        <v>685</v>
      </c>
      <c r="AD322" s="8"/>
      <c r="AE322" s="5"/>
      <c r="AF322" s="78"/>
      <c r="AG322" s="81" t="e">
        <f>VLOOKUP($B322,QualitativeNotes!H:I,2,FALSE)</f>
        <v>#N/A</v>
      </c>
      <c r="AH322" s="8" t="s">
        <v>710</v>
      </c>
      <c r="AI322" s="8" t="s">
        <v>690</v>
      </c>
      <c r="AJ322" s="8" t="s">
        <v>685</v>
      </c>
      <c r="AK322" s="8"/>
      <c r="AL322" s="5"/>
      <c r="AM322" s="78"/>
      <c r="AN322" s="81" t="e">
        <f>VLOOKUP($B322,QualitativeNotes!N:O,2,FALSE)</f>
        <v>#N/A</v>
      </c>
      <c r="AO322" s="8" t="s">
        <v>710</v>
      </c>
      <c r="AP322" s="8" t="s">
        <v>691</v>
      </c>
      <c r="AQ322" s="8" t="s">
        <v>685</v>
      </c>
      <c r="AR322" s="8"/>
      <c r="AS322" s="5"/>
      <c r="AT322" s="78"/>
      <c r="AU322" s="81" t="e">
        <f>VLOOKUP($B322,QualitativeNotes!U:V,2,FALSE)</f>
        <v>#N/A</v>
      </c>
    </row>
    <row r="323" spans="1:47" ht="30" x14ac:dyDescent="0.25">
      <c r="A323" s="89" t="str">
        <f t="shared" si="4"/>
        <v xml:space="preserve"> </v>
      </c>
      <c r="B323" s="90" t="s">
        <v>592</v>
      </c>
      <c r="C323" s="91" t="s">
        <v>589</v>
      </c>
      <c r="D323" s="91" t="s">
        <v>593</v>
      </c>
      <c r="E323" s="91" t="s">
        <v>71</v>
      </c>
      <c r="F323" s="8" t="s">
        <v>710</v>
      </c>
      <c r="G323" s="8" t="s">
        <v>684</v>
      </c>
      <c r="H323" s="8" t="s">
        <v>685</v>
      </c>
      <c r="I323" s="8"/>
      <c r="J323" s="5"/>
      <c r="K323" s="78">
        <f>+HLOOKUP($B323,CRCC_DataFile_20a!$F$1:$R$2,2)</f>
        <v>0</v>
      </c>
      <c r="L323" s="81" t="str">
        <f>VLOOKUP(B323,QualitativeNotes!B:C,2,FALSE)</f>
        <v>N/A</v>
      </c>
      <c r="M323" s="8" t="s">
        <v>710</v>
      </c>
      <c r="N323" s="8" t="s">
        <v>687</v>
      </c>
      <c r="O323" s="8" t="s">
        <v>685</v>
      </c>
      <c r="P323" s="8"/>
      <c r="Q323" s="5"/>
      <c r="R323" s="78"/>
      <c r="S323" s="81" t="str">
        <f>VLOOKUP($B323,QualitativeNotes!B:C,2,FALSE)</f>
        <v>N/A</v>
      </c>
      <c r="T323" s="8" t="s">
        <v>710</v>
      </c>
      <c r="U323" s="8" t="s">
        <v>688</v>
      </c>
      <c r="V323" s="8" t="s">
        <v>685</v>
      </c>
      <c r="W323" s="8"/>
      <c r="X323" s="5"/>
      <c r="Y323" s="78"/>
      <c r="Z323" s="81" t="str">
        <f>VLOOKUP($B323,QualitativeNotes!B:C,2,FALSE)</f>
        <v>N/A</v>
      </c>
      <c r="AA323" s="8" t="s">
        <v>710</v>
      </c>
      <c r="AB323" s="8" t="s">
        <v>689</v>
      </c>
      <c r="AC323" s="8" t="s">
        <v>685</v>
      </c>
      <c r="AD323" s="8"/>
      <c r="AE323" s="5"/>
      <c r="AF323" s="78"/>
      <c r="AG323" s="81" t="e">
        <f>VLOOKUP($B323,QualitativeNotes!H:I,2,FALSE)</f>
        <v>#N/A</v>
      </c>
      <c r="AH323" s="8" t="s">
        <v>710</v>
      </c>
      <c r="AI323" s="8" t="s">
        <v>690</v>
      </c>
      <c r="AJ323" s="8" t="s">
        <v>685</v>
      </c>
      <c r="AK323" s="8"/>
      <c r="AL323" s="5"/>
      <c r="AM323" s="78"/>
      <c r="AN323" s="81" t="e">
        <f>VLOOKUP($B323,QualitativeNotes!N:O,2,FALSE)</f>
        <v>#N/A</v>
      </c>
      <c r="AO323" s="8" t="s">
        <v>710</v>
      </c>
      <c r="AP323" s="8" t="s">
        <v>691</v>
      </c>
      <c r="AQ323" s="8" t="s">
        <v>685</v>
      </c>
      <c r="AR323" s="8"/>
      <c r="AS323" s="5"/>
      <c r="AT323" s="78"/>
      <c r="AU323" s="81" t="e">
        <f>VLOOKUP($B323,QualitativeNotes!U:V,2,FALSE)</f>
        <v>#N/A</v>
      </c>
    </row>
    <row r="324" spans="1:47" ht="60" x14ac:dyDescent="0.25">
      <c r="A324" s="89" t="str">
        <f t="shared" ref="A324:A383" si="5">+A323</f>
        <v xml:space="preserve"> </v>
      </c>
      <c r="B324" s="90" t="s">
        <v>595</v>
      </c>
      <c r="C324" s="91" t="s">
        <v>594</v>
      </c>
      <c r="D324" s="91" t="s">
        <v>596</v>
      </c>
      <c r="E324" s="91" t="s">
        <v>131</v>
      </c>
      <c r="F324" s="8" t="s">
        <v>710</v>
      </c>
      <c r="G324" s="8" t="s">
        <v>684</v>
      </c>
      <c r="H324" s="8" t="s">
        <v>685</v>
      </c>
      <c r="I324" s="8"/>
      <c r="J324" s="5"/>
      <c r="K324" s="78">
        <f>+HLOOKUP($B324,CRCC_DataFile_20a!$F$1:$R$2,2)</f>
        <v>0</v>
      </c>
      <c r="L324" s="81" t="str">
        <f>VLOOKUP(B324,QualitativeNotes!B:C,2,FALSE)</f>
        <v>N/A</v>
      </c>
      <c r="M324" s="8" t="s">
        <v>710</v>
      </c>
      <c r="N324" s="8" t="s">
        <v>687</v>
      </c>
      <c r="O324" s="8" t="s">
        <v>685</v>
      </c>
      <c r="P324" s="8"/>
      <c r="Q324" s="5"/>
      <c r="R324" s="78"/>
      <c r="S324" s="81" t="str">
        <f>VLOOKUP($B324,QualitativeNotes!B:C,2,FALSE)</f>
        <v>N/A</v>
      </c>
      <c r="T324" s="8" t="s">
        <v>710</v>
      </c>
      <c r="U324" s="8" t="s">
        <v>688</v>
      </c>
      <c r="V324" s="8" t="s">
        <v>685</v>
      </c>
      <c r="W324" s="8"/>
      <c r="X324" s="5"/>
      <c r="Y324" s="78"/>
      <c r="Z324" s="81" t="str">
        <f>VLOOKUP($B324,QualitativeNotes!B:C,2,FALSE)</f>
        <v>N/A</v>
      </c>
      <c r="AA324" s="8" t="s">
        <v>710</v>
      </c>
      <c r="AB324" s="8" t="s">
        <v>689</v>
      </c>
      <c r="AC324" s="8" t="s">
        <v>685</v>
      </c>
      <c r="AD324" s="8"/>
      <c r="AE324" s="5"/>
      <c r="AF324" s="78"/>
      <c r="AG324" s="81" t="e">
        <f>VLOOKUP($B324,QualitativeNotes!H:I,2,FALSE)</f>
        <v>#N/A</v>
      </c>
      <c r="AH324" s="8" t="s">
        <v>710</v>
      </c>
      <c r="AI324" s="8" t="s">
        <v>690</v>
      </c>
      <c r="AJ324" s="8" t="s">
        <v>685</v>
      </c>
      <c r="AK324" s="8"/>
      <c r="AL324" s="5"/>
      <c r="AM324" s="78"/>
      <c r="AN324" s="81" t="e">
        <f>VLOOKUP($B324,QualitativeNotes!N:O,2,FALSE)</f>
        <v>#N/A</v>
      </c>
      <c r="AO324" s="8" t="s">
        <v>710</v>
      </c>
      <c r="AP324" s="8" t="s">
        <v>691</v>
      </c>
      <c r="AQ324" s="8" t="s">
        <v>685</v>
      </c>
      <c r="AR324" s="8"/>
      <c r="AS324" s="5"/>
      <c r="AT324" s="78"/>
      <c r="AU324" s="81" t="e">
        <f>VLOOKUP($B324,QualitativeNotes!U:V,2,FALSE)</f>
        <v>#N/A</v>
      </c>
    </row>
    <row r="325" spans="1:47" ht="30" x14ac:dyDescent="0.25">
      <c r="A325" s="89" t="str">
        <f t="shared" si="5"/>
        <v xml:space="preserve"> </v>
      </c>
      <c r="B325" s="90" t="s">
        <v>597</v>
      </c>
      <c r="C325" s="91" t="s">
        <v>594</v>
      </c>
      <c r="D325" s="91" t="s">
        <v>593</v>
      </c>
      <c r="E325" s="91" t="s">
        <v>71</v>
      </c>
      <c r="F325" s="8" t="s">
        <v>710</v>
      </c>
      <c r="G325" s="8" t="s">
        <v>684</v>
      </c>
      <c r="H325" s="8" t="s">
        <v>685</v>
      </c>
      <c r="I325" s="8"/>
      <c r="J325" s="5"/>
      <c r="K325" s="78">
        <f>+HLOOKUP($B325,CRCC_DataFile_20a!$F$1:$R$2,2)</f>
        <v>0</v>
      </c>
      <c r="L325" s="81" t="str">
        <f>VLOOKUP(B325,QualitativeNotes!B:C,2,FALSE)</f>
        <v>N/A</v>
      </c>
      <c r="M325" s="8" t="s">
        <v>710</v>
      </c>
      <c r="N325" s="8" t="s">
        <v>687</v>
      </c>
      <c r="O325" s="8" t="s">
        <v>685</v>
      </c>
      <c r="P325" s="8"/>
      <c r="Q325" s="5"/>
      <c r="R325" s="78"/>
      <c r="S325" s="81" t="str">
        <f>VLOOKUP($B325,QualitativeNotes!B:C,2,FALSE)</f>
        <v>N/A</v>
      </c>
      <c r="T325" s="8" t="s">
        <v>710</v>
      </c>
      <c r="U325" s="8" t="s">
        <v>688</v>
      </c>
      <c r="V325" s="8" t="s">
        <v>685</v>
      </c>
      <c r="W325" s="8"/>
      <c r="X325" s="5"/>
      <c r="Y325" s="78"/>
      <c r="Z325" s="81" t="str">
        <f>VLOOKUP($B325,QualitativeNotes!B:C,2,FALSE)</f>
        <v>N/A</v>
      </c>
      <c r="AA325" s="8" t="s">
        <v>710</v>
      </c>
      <c r="AB325" s="8" t="s">
        <v>689</v>
      </c>
      <c r="AC325" s="8" t="s">
        <v>685</v>
      </c>
      <c r="AD325" s="8"/>
      <c r="AE325" s="5"/>
      <c r="AF325" s="78"/>
      <c r="AG325" s="81" t="e">
        <f>VLOOKUP($B325,QualitativeNotes!H:I,2,FALSE)</f>
        <v>#N/A</v>
      </c>
      <c r="AH325" s="8" t="s">
        <v>710</v>
      </c>
      <c r="AI325" s="8" t="s">
        <v>690</v>
      </c>
      <c r="AJ325" s="8" t="s">
        <v>685</v>
      </c>
      <c r="AK325" s="8"/>
      <c r="AL325" s="5"/>
      <c r="AM325" s="78"/>
      <c r="AN325" s="81" t="e">
        <f>VLOOKUP($B325,QualitativeNotes!N:O,2,FALSE)</f>
        <v>#N/A</v>
      </c>
      <c r="AO325" s="8" t="s">
        <v>710</v>
      </c>
      <c r="AP325" s="8" t="s">
        <v>691</v>
      </c>
      <c r="AQ325" s="8" t="s">
        <v>685</v>
      </c>
      <c r="AR325" s="8"/>
      <c r="AS325" s="5"/>
      <c r="AT325" s="78"/>
      <c r="AU325" s="81" t="e">
        <f>VLOOKUP($B325,QualitativeNotes!U:V,2,FALSE)</f>
        <v>#N/A</v>
      </c>
    </row>
    <row r="326" spans="1:47" ht="45" x14ac:dyDescent="0.25">
      <c r="A326" s="89" t="str">
        <f t="shared" si="5"/>
        <v xml:space="preserve"> </v>
      </c>
      <c r="B326" s="90" t="s">
        <v>599</v>
      </c>
      <c r="C326" s="91" t="s">
        <v>598</v>
      </c>
      <c r="D326" s="91" t="s">
        <v>600</v>
      </c>
      <c r="E326" s="91" t="s">
        <v>225</v>
      </c>
      <c r="F326" s="8" t="s">
        <v>710</v>
      </c>
      <c r="G326" s="8" t="s">
        <v>684</v>
      </c>
      <c r="H326" s="8" t="s">
        <v>685</v>
      </c>
      <c r="I326" s="8"/>
      <c r="J326" s="5"/>
      <c r="K326" s="78">
        <f>+HLOOKUP($B326,CRCC_DataFile_20a!$F$1:$R$2,2)</f>
        <v>0</v>
      </c>
      <c r="L326" s="81" t="str">
        <f>VLOOKUP(B326,QualitativeNotes!B:C,2,FALSE)</f>
        <v>N/A</v>
      </c>
      <c r="M326" s="8" t="s">
        <v>710</v>
      </c>
      <c r="N326" s="8" t="s">
        <v>687</v>
      </c>
      <c r="O326" s="8" t="s">
        <v>685</v>
      </c>
      <c r="P326" s="8"/>
      <c r="Q326" s="5"/>
      <c r="R326" s="78"/>
      <c r="S326" s="81" t="str">
        <f>VLOOKUP($B326,QualitativeNotes!B:C,2,FALSE)</f>
        <v>N/A</v>
      </c>
      <c r="T326" s="8" t="s">
        <v>710</v>
      </c>
      <c r="U326" s="8" t="s">
        <v>688</v>
      </c>
      <c r="V326" s="8" t="s">
        <v>685</v>
      </c>
      <c r="W326" s="8"/>
      <c r="X326" s="5"/>
      <c r="Y326" s="78"/>
      <c r="Z326" s="81" t="str">
        <f>VLOOKUP($B326,QualitativeNotes!B:C,2,FALSE)</f>
        <v>N/A</v>
      </c>
      <c r="AA326" s="8" t="s">
        <v>710</v>
      </c>
      <c r="AB326" s="8" t="s">
        <v>689</v>
      </c>
      <c r="AC326" s="8" t="s">
        <v>685</v>
      </c>
      <c r="AD326" s="8"/>
      <c r="AE326" s="5"/>
      <c r="AF326" s="78"/>
      <c r="AG326" s="81" t="e">
        <f>VLOOKUP($B326,QualitativeNotes!H:I,2,FALSE)</f>
        <v>#N/A</v>
      </c>
      <c r="AH326" s="8" t="s">
        <v>710</v>
      </c>
      <c r="AI326" s="8" t="s">
        <v>690</v>
      </c>
      <c r="AJ326" s="8" t="s">
        <v>685</v>
      </c>
      <c r="AK326" s="8"/>
      <c r="AL326" s="5"/>
      <c r="AM326" s="78"/>
      <c r="AN326" s="81" t="e">
        <f>VLOOKUP($B326,QualitativeNotes!N:O,2,FALSE)</f>
        <v>#N/A</v>
      </c>
      <c r="AO326" s="8" t="s">
        <v>710</v>
      </c>
      <c r="AP326" s="8" t="s">
        <v>691</v>
      </c>
      <c r="AQ326" s="8" t="s">
        <v>685</v>
      </c>
      <c r="AR326" s="8"/>
      <c r="AS326" s="5"/>
      <c r="AT326" s="78"/>
      <c r="AU326" s="81" t="e">
        <f>VLOOKUP($B326,QualitativeNotes!U:V,2,FALSE)</f>
        <v>#N/A</v>
      </c>
    </row>
    <row r="327" spans="1:47" ht="45" x14ac:dyDescent="0.25">
      <c r="A327" s="89" t="str">
        <f t="shared" si="5"/>
        <v xml:space="preserve"> </v>
      </c>
      <c r="B327" s="90" t="s">
        <v>601</v>
      </c>
      <c r="C327" s="91" t="s">
        <v>598</v>
      </c>
      <c r="D327" s="91" t="s">
        <v>602</v>
      </c>
      <c r="E327" s="91" t="s">
        <v>225</v>
      </c>
      <c r="F327" s="8" t="s">
        <v>710</v>
      </c>
      <c r="G327" s="8" t="s">
        <v>684</v>
      </c>
      <c r="H327" s="8" t="s">
        <v>685</v>
      </c>
      <c r="I327" s="8"/>
      <c r="J327" s="5"/>
      <c r="K327" s="78">
        <f>+HLOOKUP($B327,CRCC_DataFile_20a!$F$1:$R$2,2)</f>
        <v>0</v>
      </c>
      <c r="L327" s="81" t="str">
        <f>VLOOKUP(B327,QualitativeNotes!B:C,2,FALSE)</f>
        <v>N/A</v>
      </c>
      <c r="M327" s="8" t="s">
        <v>710</v>
      </c>
      <c r="N327" s="8" t="s">
        <v>687</v>
      </c>
      <c r="O327" s="8" t="s">
        <v>685</v>
      </c>
      <c r="P327" s="8"/>
      <c r="Q327" s="5"/>
      <c r="R327" s="78"/>
      <c r="S327" s="81" t="str">
        <f>VLOOKUP($B327,QualitativeNotes!B:C,2,FALSE)</f>
        <v>N/A</v>
      </c>
      <c r="T327" s="8" t="s">
        <v>710</v>
      </c>
      <c r="U327" s="8" t="s">
        <v>688</v>
      </c>
      <c r="V327" s="8" t="s">
        <v>685</v>
      </c>
      <c r="W327" s="8"/>
      <c r="X327" s="5"/>
      <c r="Y327" s="78"/>
      <c r="Z327" s="81" t="str">
        <f>VLOOKUP($B327,QualitativeNotes!B:C,2,FALSE)</f>
        <v>N/A</v>
      </c>
      <c r="AA327" s="8" t="s">
        <v>710</v>
      </c>
      <c r="AB327" s="8" t="s">
        <v>689</v>
      </c>
      <c r="AC327" s="8" t="s">
        <v>685</v>
      </c>
      <c r="AD327" s="8"/>
      <c r="AE327" s="5"/>
      <c r="AF327" s="78"/>
      <c r="AG327" s="81" t="e">
        <f>VLOOKUP($B327,QualitativeNotes!H:I,2,FALSE)</f>
        <v>#N/A</v>
      </c>
      <c r="AH327" s="8" t="s">
        <v>710</v>
      </c>
      <c r="AI327" s="8" t="s">
        <v>690</v>
      </c>
      <c r="AJ327" s="8" t="s">
        <v>685</v>
      </c>
      <c r="AK327" s="8"/>
      <c r="AL327" s="5"/>
      <c r="AM327" s="78"/>
      <c r="AN327" s="81" t="e">
        <f>VLOOKUP($B327,QualitativeNotes!N:O,2,FALSE)</f>
        <v>#N/A</v>
      </c>
      <c r="AO327" s="8" t="s">
        <v>710</v>
      </c>
      <c r="AP327" s="8" t="s">
        <v>691</v>
      </c>
      <c r="AQ327" s="8" t="s">
        <v>685</v>
      </c>
      <c r="AR327" s="8"/>
      <c r="AS327" s="5"/>
      <c r="AT327" s="78"/>
      <c r="AU327" s="81" t="e">
        <f>VLOOKUP($B327,QualitativeNotes!U:V,2,FALSE)</f>
        <v>#N/A</v>
      </c>
    </row>
    <row r="328" spans="1:47" ht="30" x14ac:dyDescent="0.25">
      <c r="A328" s="89" t="str">
        <f t="shared" si="5"/>
        <v xml:space="preserve"> </v>
      </c>
      <c r="B328" s="90" t="s">
        <v>604</v>
      </c>
      <c r="C328" s="91" t="s">
        <v>603</v>
      </c>
      <c r="D328" s="91" t="s">
        <v>605</v>
      </c>
      <c r="E328" s="91" t="s">
        <v>200</v>
      </c>
      <c r="F328" s="8" t="s">
        <v>683</v>
      </c>
      <c r="G328" s="8" t="s">
        <v>684</v>
      </c>
      <c r="H328" s="8" t="s">
        <v>685</v>
      </c>
      <c r="I328" s="77" t="s">
        <v>130</v>
      </c>
      <c r="J328" s="5" t="s">
        <v>733</v>
      </c>
      <c r="K328" s="78"/>
      <c r="L328" s="81" t="str">
        <f>VLOOKUP(B328,QualitativeNotes!B:C,2,FALSE)</f>
        <v>N/A</v>
      </c>
      <c r="M328" s="8" t="s">
        <v>683</v>
      </c>
      <c r="N328" s="8" t="s">
        <v>687</v>
      </c>
      <c r="O328" s="8" t="s">
        <v>685</v>
      </c>
      <c r="P328" s="77" t="s">
        <v>130</v>
      </c>
      <c r="Q328" s="5" t="s">
        <v>733</v>
      </c>
      <c r="R328" s="78">
        <f>+HLOOKUP(B328,CRCC_DataFile_23!$F$1:$K$15,2,0)</f>
        <v>2848.375</v>
      </c>
      <c r="S328" s="81" t="str">
        <f>VLOOKUP($B328,QualitativeNotes!B:C,2,FALSE)</f>
        <v>N/A</v>
      </c>
      <c r="T328" s="8" t="s">
        <v>683</v>
      </c>
      <c r="U328" s="8" t="s">
        <v>688</v>
      </c>
      <c r="V328" s="8" t="s">
        <v>685</v>
      </c>
      <c r="W328" s="77" t="s">
        <v>130</v>
      </c>
      <c r="X328" s="5" t="s">
        <v>733</v>
      </c>
      <c r="Y328" s="78">
        <f>+HLOOKUP(B328,CRCC_DataFile_23!$F$1:$K$15,11,0)</f>
        <v>143506030.482759</v>
      </c>
      <c r="Z328" s="81" t="str">
        <f>VLOOKUP($B328,QualitativeNotes!B:C,2,FALSE)</f>
        <v>N/A</v>
      </c>
      <c r="AA328" s="8" t="s">
        <v>683</v>
      </c>
      <c r="AB328" s="8" t="s">
        <v>689</v>
      </c>
      <c r="AC328" s="8" t="s">
        <v>685</v>
      </c>
      <c r="AD328" s="77" t="s">
        <v>130</v>
      </c>
      <c r="AE328" s="5" t="s">
        <v>733</v>
      </c>
      <c r="AF328" s="78">
        <f>+HLOOKUP(B328,CRCC_DataFile_23!$F$1:$K$20,12,0)</f>
        <v>46101992.086206898</v>
      </c>
      <c r="AG328" s="81" t="e">
        <f>VLOOKUP($B328,QualitativeNotes!H:I,2,FALSE)</f>
        <v>#N/A</v>
      </c>
      <c r="AH328" s="8" t="s">
        <v>683</v>
      </c>
      <c r="AI328" s="8" t="s">
        <v>690</v>
      </c>
      <c r="AJ328" s="8" t="s">
        <v>685</v>
      </c>
      <c r="AK328" s="77" t="s">
        <v>130</v>
      </c>
      <c r="AL328" s="5" t="s">
        <v>733</v>
      </c>
      <c r="AM328" s="78">
        <f>+HLOOKUP($B$328,CRCC_DataFile_23!$F$1:$K$20,15,0)</f>
        <v>352690517241.37903</v>
      </c>
      <c r="AN328" s="81" t="e">
        <f>VLOOKUP($B328,QualitativeNotes!N:O,2,FALSE)</f>
        <v>#N/A</v>
      </c>
      <c r="AO328" s="8" t="s">
        <v>683</v>
      </c>
      <c r="AP328" s="8" t="s">
        <v>691</v>
      </c>
      <c r="AQ328" s="8" t="s">
        <v>685</v>
      </c>
      <c r="AR328" s="77" t="s">
        <v>130</v>
      </c>
      <c r="AS328" s="5" t="s">
        <v>733</v>
      </c>
      <c r="AT328" s="78">
        <f>+HLOOKUP($B$328,CRCC_DataFile_23!$F$1:$K$20,16,0)</f>
        <v>1931902682.74138</v>
      </c>
      <c r="AU328" s="81" t="e">
        <f>VLOOKUP($B328,QualitativeNotes!U:V,2,FALSE)</f>
        <v>#N/A</v>
      </c>
    </row>
    <row r="329" spans="1:47" ht="30" x14ac:dyDescent="0.25">
      <c r="A329" s="89" t="str">
        <f t="shared" si="5"/>
        <v xml:space="preserve"> </v>
      </c>
      <c r="B329" s="90" t="s">
        <v>604</v>
      </c>
      <c r="C329" s="91" t="s">
        <v>603</v>
      </c>
      <c r="D329" s="91" t="s">
        <v>605</v>
      </c>
      <c r="E329" s="91" t="s">
        <v>200</v>
      </c>
      <c r="F329" s="8" t="s">
        <v>683</v>
      </c>
      <c r="G329" s="8" t="s">
        <v>684</v>
      </c>
      <c r="H329" s="8" t="s">
        <v>685</v>
      </c>
      <c r="I329" s="77" t="s">
        <v>130</v>
      </c>
      <c r="J329" s="5" t="s">
        <v>733</v>
      </c>
      <c r="K329" s="78"/>
      <c r="L329" s="81" t="str">
        <f>VLOOKUP(B329,QualitativeNotes!B:C,2,FALSE)</f>
        <v>N/A</v>
      </c>
      <c r="M329" s="8" t="s">
        <v>683</v>
      </c>
      <c r="N329" s="8" t="s">
        <v>687</v>
      </c>
      <c r="O329" s="8" t="s">
        <v>685</v>
      </c>
      <c r="P329" s="77" t="s">
        <v>130</v>
      </c>
      <c r="Q329" s="5" t="s">
        <v>733</v>
      </c>
      <c r="R329" s="78">
        <f>+HLOOKUP(B329,CRCC_DataFile_23!$F$1:$K$15,3,0)</f>
        <v>42</v>
      </c>
      <c r="S329" s="81" t="str">
        <f>VLOOKUP($B329,QualitativeNotes!B:C,2,FALSE)</f>
        <v>N/A</v>
      </c>
      <c r="T329" s="8" t="s">
        <v>683</v>
      </c>
      <c r="U329" s="8" t="s">
        <v>688</v>
      </c>
      <c r="V329" s="8" t="s">
        <v>685</v>
      </c>
      <c r="W329" s="77" t="s">
        <v>130</v>
      </c>
      <c r="X329" s="5" t="s">
        <v>733</v>
      </c>
      <c r="Y329" s="78"/>
      <c r="Z329" s="81" t="str">
        <f>VLOOKUP($B329,QualitativeNotes!B:C,2,FALSE)</f>
        <v>N/A</v>
      </c>
      <c r="AA329" s="8" t="s">
        <v>683</v>
      </c>
      <c r="AB329" s="8" t="s">
        <v>689</v>
      </c>
      <c r="AC329" s="8" t="s">
        <v>685</v>
      </c>
      <c r="AD329" s="77" t="s">
        <v>130</v>
      </c>
      <c r="AE329" s="5" t="s">
        <v>733</v>
      </c>
      <c r="AF329" s="78">
        <f>+HLOOKUP(B329,CRCC_DataFile_23!$F$1:$K$20,13,0)</f>
        <v>3904132.6724137901</v>
      </c>
      <c r="AG329" s="81" t="e">
        <f>VLOOKUP($B329,QualitativeNotes!H:I,2,FALSE)</f>
        <v>#N/A</v>
      </c>
      <c r="AH329" s="8" t="s">
        <v>683</v>
      </c>
      <c r="AI329" s="8" t="s">
        <v>690</v>
      </c>
      <c r="AJ329" s="8" t="s">
        <v>685</v>
      </c>
      <c r="AK329" s="77" t="s">
        <v>130</v>
      </c>
      <c r="AL329" s="5" t="s">
        <v>733</v>
      </c>
      <c r="AM329" s="78"/>
      <c r="AN329" s="81" t="e">
        <f>VLOOKUP($B329,QualitativeNotes!N:O,2,FALSE)</f>
        <v>#N/A</v>
      </c>
      <c r="AO329" s="8" t="s">
        <v>683</v>
      </c>
      <c r="AP329" s="8" t="s">
        <v>691</v>
      </c>
      <c r="AQ329" s="8" t="s">
        <v>685</v>
      </c>
      <c r="AR329" s="77" t="s">
        <v>130</v>
      </c>
      <c r="AS329" s="5" t="s">
        <v>733</v>
      </c>
      <c r="AT329" s="78"/>
      <c r="AU329" s="81" t="e">
        <f>VLOOKUP($B329,QualitativeNotes!U:V,2,FALSE)</f>
        <v>#N/A</v>
      </c>
    </row>
    <row r="330" spans="1:47" ht="30" x14ac:dyDescent="0.25">
      <c r="A330" s="89" t="str">
        <f t="shared" si="5"/>
        <v xml:space="preserve"> </v>
      </c>
      <c r="B330" s="90" t="s">
        <v>604</v>
      </c>
      <c r="C330" s="91" t="s">
        <v>603</v>
      </c>
      <c r="D330" s="91" t="s">
        <v>605</v>
      </c>
      <c r="E330" s="91" t="s">
        <v>200</v>
      </c>
      <c r="F330" s="8" t="s">
        <v>683</v>
      </c>
      <c r="G330" s="8" t="s">
        <v>684</v>
      </c>
      <c r="H330" s="8" t="s">
        <v>685</v>
      </c>
      <c r="I330" s="77" t="s">
        <v>130</v>
      </c>
      <c r="J330" s="5" t="s">
        <v>733</v>
      </c>
      <c r="K330" s="78"/>
      <c r="L330" s="81" t="str">
        <f>VLOOKUP(B330,QualitativeNotes!B:C,2,FALSE)</f>
        <v>N/A</v>
      </c>
      <c r="M330" s="8" t="s">
        <v>683</v>
      </c>
      <c r="N330" s="8" t="s">
        <v>687</v>
      </c>
      <c r="O330" s="8" t="s">
        <v>685</v>
      </c>
      <c r="P330" s="77" t="s">
        <v>130</v>
      </c>
      <c r="Q330" s="5" t="s">
        <v>733</v>
      </c>
      <c r="R330" s="78">
        <f>+HLOOKUP(B330,CRCC_DataFile_23!$F$1:$K$15,4,0)</f>
        <v>748474237.68965495</v>
      </c>
      <c r="S330" s="81" t="str">
        <f>VLOOKUP($B330,QualitativeNotes!B:C,2,FALSE)</f>
        <v>N/A</v>
      </c>
      <c r="T330" s="8" t="s">
        <v>683</v>
      </c>
      <c r="U330" s="8" t="s">
        <v>688</v>
      </c>
      <c r="V330" s="8" t="s">
        <v>685</v>
      </c>
      <c r="W330" s="77" t="s">
        <v>130</v>
      </c>
      <c r="X330" s="5" t="s">
        <v>733</v>
      </c>
      <c r="Y330" s="78"/>
      <c r="Z330" s="81" t="str">
        <f>VLOOKUP($B330,QualitativeNotes!B:C,2,FALSE)</f>
        <v>N/A</v>
      </c>
      <c r="AA330" s="8" t="s">
        <v>683</v>
      </c>
      <c r="AB330" s="8" t="s">
        <v>689</v>
      </c>
      <c r="AC330" s="8" t="s">
        <v>685</v>
      </c>
      <c r="AD330" s="77" t="s">
        <v>130</v>
      </c>
      <c r="AE330" s="5" t="s">
        <v>733</v>
      </c>
      <c r="AF330" s="78">
        <f>+HLOOKUP(B330,CRCC_DataFile_23!$F$1:$K$20,14,0)</f>
        <v>745931.77358490601</v>
      </c>
      <c r="AG330" s="81" t="e">
        <f>VLOOKUP($B330,QualitativeNotes!H:I,2,FALSE)</f>
        <v>#N/A</v>
      </c>
      <c r="AH330" s="8" t="s">
        <v>683</v>
      </c>
      <c r="AI330" s="8" t="s">
        <v>690</v>
      </c>
      <c r="AJ330" s="8" t="s">
        <v>685</v>
      </c>
      <c r="AK330" s="77" t="s">
        <v>130</v>
      </c>
      <c r="AL330" s="5" t="s">
        <v>733</v>
      </c>
      <c r="AM330" s="78"/>
      <c r="AN330" s="81" t="e">
        <f>VLOOKUP($B330,QualitativeNotes!N:O,2,FALSE)</f>
        <v>#N/A</v>
      </c>
      <c r="AO330" s="8" t="s">
        <v>683</v>
      </c>
      <c r="AP330" s="8" t="s">
        <v>691</v>
      </c>
      <c r="AQ330" s="8" t="s">
        <v>685</v>
      </c>
      <c r="AR330" s="77" t="s">
        <v>130</v>
      </c>
      <c r="AS330" s="5" t="s">
        <v>733</v>
      </c>
      <c r="AT330" s="78"/>
      <c r="AU330" s="81" t="e">
        <f>VLOOKUP($B330,QualitativeNotes!U:V,2,FALSE)</f>
        <v>#N/A</v>
      </c>
    </row>
    <row r="331" spans="1:47" ht="30" x14ac:dyDescent="0.25">
      <c r="A331" s="89" t="str">
        <f t="shared" si="5"/>
        <v xml:space="preserve"> </v>
      </c>
      <c r="B331" s="90" t="s">
        <v>604</v>
      </c>
      <c r="C331" s="91" t="s">
        <v>603</v>
      </c>
      <c r="D331" s="91" t="s">
        <v>605</v>
      </c>
      <c r="E331" s="91" t="s">
        <v>200</v>
      </c>
      <c r="F331" s="8" t="s">
        <v>683</v>
      </c>
      <c r="G331" s="8" t="s">
        <v>684</v>
      </c>
      <c r="H331" s="8" t="s">
        <v>685</v>
      </c>
      <c r="I331" s="77" t="s">
        <v>130</v>
      </c>
      <c r="J331" s="5" t="s">
        <v>733</v>
      </c>
      <c r="K331" s="78"/>
      <c r="L331" s="81" t="str">
        <f>VLOOKUP(B331,QualitativeNotes!B:C,2,FALSE)</f>
        <v>N/A</v>
      </c>
      <c r="M331" s="8" t="s">
        <v>683</v>
      </c>
      <c r="N331" s="8" t="s">
        <v>687</v>
      </c>
      <c r="O331" s="8" t="s">
        <v>685</v>
      </c>
      <c r="P331" s="77" t="s">
        <v>130</v>
      </c>
      <c r="Q331" s="5" t="s">
        <v>733</v>
      </c>
      <c r="R331" s="78">
        <f>+HLOOKUP(B331,CRCC_DataFile_23!$F$1:$K$15,5,0)</f>
        <v>122</v>
      </c>
      <c r="S331" s="81" t="str">
        <f>VLOOKUP($B331,QualitativeNotes!B:C,2,FALSE)</f>
        <v>N/A</v>
      </c>
      <c r="T331" s="8" t="s">
        <v>683</v>
      </c>
      <c r="U331" s="8" t="s">
        <v>688</v>
      </c>
      <c r="V331" s="8" t="s">
        <v>685</v>
      </c>
      <c r="W331" s="77" t="s">
        <v>130</v>
      </c>
      <c r="X331" s="5" t="s">
        <v>733</v>
      </c>
      <c r="Y331" s="78"/>
      <c r="Z331" s="81" t="str">
        <f>VLOOKUP($B331,QualitativeNotes!B:C,2,FALSE)</f>
        <v>N/A</v>
      </c>
      <c r="AA331" s="8" t="s">
        <v>683</v>
      </c>
      <c r="AB331" s="8" t="s">
        <v>689</v>
      </c>
      <c r="AC331" s="8" t="s">
        <v>685</v>
      </c>
      <c r="AD331" s="77" t="s">
        <v>130</v>
      </c>
      <c r="AE331" s="5" t="s">
        <v>733</v>
      </c>
      <c r="AF331" s="78"/>
      <c r="AG331" s="81" t="e">
        <f>VLOOKUP($B331,QualitativeNotes!H:I,2,FALSE)</f>
        <v>#N/A</v>
      </c>
      <c r="AH331" s="8" t="s">
        <v>683</v>
      </c>
      <c r="AI331" s="8" t="s">
        <v>690</v>
      </c>
      <c r="AJ331" s="8" t="s">
        <v>685</v>
      </c>
      <c r="AK331" s="77" t="s">
        <v>130</v>
      </c>
      <c r="AL331" s="5" t="s">
        <v>733</v>
      </c>
      <c r="AM331" s="78"/>
      <c r="AN331" s="81" t="e">
        <f>VLOOKUP($B331,QualitativeNotes!N:O,2,FALSE)</f>
        <v>#N/A</v>
      </c>
      <c r="AO331" s="8" t="s">
        <v>683</v>
      </c>
      <c r="AP331" s="8" t="s">
        <v>691</v>
      </c>
      <c r="AQ331" s="8" t="s">
        <v>685</v>
      </c>
      <c r="AR331" s="77" t="s">
        <v>130</v>
      </c>
      <c r="AS331" s="5" t="s">
        <v>733</v>
      </c>
      <c r="AT331" s="78"/>
      <c r="AU331" s="81" t="e">
        <f>VLOOKUP($B331,QualitativeNotes!U:V,2,FALSE)</f>
        <v>#N/A</v>
      </c>
    </row>
    <row r="332" spans="1:47" ht="30" x14ac:dyDescent="0.25">
      <c r="A332" s="89" t="str">
        <f t="shared" si="5"/>
        <v xml:space="preserve"> </v>
      </c>
      <c r="B332" s="90" t="s">
        <v>604</v>
      </c>
      <c r="C332" s="91" t="s">
        <v>603</v>
      </c>
      <c r="D332" s="91" t="s">
        <v>605</v>
      </c>
      <c r="E332" s="91" t="s">
        <v>200</v>
      </c>
      <c r="F332" s="8" t="s">
        <v>683</v>
      </c>
      <c r="G332" s="8" t="s">
        <v>684</v>
      </c>
      <c r="H332" s="8" t="s">
        <v>685</v>
      </c>
      <c r="I332" s="77" t="s">
        <v>130</v>
      </c>
      <c r="J332" s="5" t="s">
        <v>733</v>
      </c>
      <c r="K332" s="78"/>
      <c r="L332" s="81" t="str">
        <f>VLOOKUP(B332,QualitativeNotes!B:C,2,FALSE)</f>
        <v>N/A</v>
      </c>
      <c r="M332" s="8" t="s">
        <v>683</v>
      </c>
      <c r="N332" s="8" t="s">
        <v>687</v>
      </c>
      <c r="O332" s="8" t="s">
        <v>685</v>
      </c>
      <c r="P332" s="77" t="s">
        <v>130</v>
      </c>
      <c r="Q332" s="5" t="s">
        <v>733</v>
      </c>
      <c r="R332" s="78">
        <f>+HLOOKUP(B332,CRCC_DataFile_23!$F$1:$K$15,6,0)</f>
        <v>326.58620689655203</v>
      </c>
      <c r="S332" s="81" t="str">
        <f>VLOOKUP($B332,QualitativeNotes!B:C,2,FALSE)</f>
        <v>N/A</v>
      </c>
      <c r="T332" s="8" t="s">
        <v>683</v>
      </c>
      <c r="U332" s="8" t="s">
        <v>688</v>
      </c>
      <c r="V332" s="8" t="s">
        <v>685</v>
      </c>
      <c r="W332" s="77" t="s">
        <v>130</v>
      </c>
      <c r="X332" s="5" t="s">
        <v>733</v>
      </c>
      <c r="Y332" s="78"/>
      <c r="Z332" s="81" t="str">
        <f>VLOOKUP($B332,QualitativeNotes!B:C,2,FALSE)</f>
        <v>N/A</v>
      </c>
      <c r="AA332" s="8" t="s">
        <v>683</v>
      </c>
      <c r="AB332" s="8" t="s">
        <v>689</v>
      </c>
      <c r="AC332" s="8" t="s">
        <v>685</v>
      </c>
      <c r="AD332" s="77" t="s">
        <v>130</v>
      </c>
      <c r="AE332" s="5" t="s">
        <v>733</v>
      </c>
      <c r="AF332" s="78"/>
      <c r="AG332" s="81" t="e">
        <f>VLOOKUP($B332,QualitativeNotes!H:I,2,FALSE)</f>
        <v>#N/A</v>
      </c>
      <c r="AH332" s="8" t="s">
        <v>683</v>
      </c>
      <c r="AI332" s="8" t="s">
        <v>690</v>
      </c>
      <c r="AJ332" s="8" t="s">
        <v>685</v>
      </c>
      <c r="AK332" s="77" t="s">
        <v>130</v>
      </c>
      <c r="AL332" s="5" t="s">
        <v>733</v>
      </c>
      <c r="AM332" s="78"/>
      <c r="AN332" s="81" t="e">
        <f>VLOOKUP($B332,QualitativeNotes!N:O,2,FALSE)</f>
        <v>#N/A</v>
      </c>
      <c r="AO332" s="8" t="s">
        <v>683</v>
      </c>
      <c r="AP332" s="8" t="s">
        <v>691</v>
      </c>
      <c r="AQ332" s="8" t="s">
        <v>685</v>
      </c>
      <c r="AR332" s="77" t="s">
        <v>130</v>
      </c>
      <c r="AS332" s="5" t="s">
        <v>733</v>
      </c>
      <c r="AT332" s="78"/>
      <c r="AU332" s="81" t="e">
        <f>VLOOKUP($B332,QualitativeNotes!U:V,2,FALSE)</f>
        <v>#N/A</v>
      </c>
    </row>
    <row r="333" spans="1:47" ht="30" x14ac:dyDescent="0.25">
      <c r="A333" s="89" t="str">
        <f t="shared" si="5"/>
        <v xml:space="preserve"> </v>
      </c>
      <c r="B333" s="90" t="s">
        <v>604</v>
      </c>
      <c r="C333" s="91" t="s">
        <v>603</v>
      </c>
      <c r="D333" s="91" t="s">
        <v>605</v>
      </c>
      <c r="E333" s="91" t="s">
        <v>200</v>
      </c>
      <c r="F333" s="8" t="s">
        <v>683</v>
      </c>
      <c r="G333" s="8" t="s">
        <v>684</v>
      </c>
      <c r="H333" s="8" t="s">
        <v>685</v>
      </c>
      <c r="I333" s="77" t="s">
        <v>130</v>
      </c>
      <c r="J333" s="5" t="s">
        <v>733</v>
      </c>
      <c r="K333" s="78"/>
      <c r="L333" s="81" t="str">
        <f>VLOOKUP(B333,QualitativeNotes!B:C,2,FALSE)</f>
        <v>N/A</v>
      </c>
      <c r="M333" s="8" t="s">
        <v>683</v>
      </c>
      <c r="N333" s="8" t="s">
        <v>687</v>
      </c>
      <c r="O333" s="8" t="s">
        <v>685</v>
      </c>
      <c r="P333" s="77" t="s">
        <v>130</v>
      </c>
      <c r="Q333" s="5" t="s">
        <v>733</v>
      </c>
      <c r="R333" s="78">
        <f>+HLOOKUP(B333,CRCC_DataFile_23!$F$1:$K$15,7,0)</f>
        <v>5896.7931034482799</v>
      </c>
      <c r="S333" s="81" t="str">
        <f>VLOOKUP($B333,QualitativeNotes!B:C,2,FALSE)</f>
        <v>N/A</v>
      </c>
      <c r="T333" s="8" t="s">
        <v>683</v>
      </c>
      <c r="U333" s="8" t="s">
        <v>688</v>
      </c>
      <c r="V333" s="8" t="s">
        <v>685</v>
      </c>
      <c r="W333" s="77" t="s">
        <v>130</v>
      </c>
      <c r="X333" s="5" t="s">
        <v>733</v>
      </c>
      <c r="Y333" s="78"/>
      <c r="Z333" s="81" t="str">
        <f>VLOOKUP($B333,QualitativeNotes!B:C,2,FALSE)</f>
        <v>N/A</v>
      </c>
      <c r="AA333" s="8" t="s">
        <v>683</v>
      </c>
      <c r="AB333" s="8" t="s">
        <v>689</v>
      </c>
      <c r="AC333" s="8" t="s">
        <v>685</v>
      </c>
      <c r="AD333" s="77" t="s">
        <v>130</v>
      </c>
      <c r="AE333" s="5" t="s">
        <v>733</v>
      </c>
      <c r="AF333" s="78"/>
      <c r="AG333" s="81" t="e">
        <f>VLOOKUP($B333,QualitativeNotes!H:I,2,FALSE)</f>
        <v>#N/A</v>
      </c>
      <c r="AH333" s="8" t="s">
        <v>683</v>
      </c>
      <c r="AI333" s="8" t="s">
        <v>690</v>
      </c>
      <c r="AJ333" s="8" t="s">
        <v>685</v>
      </c>
      <c r="AK333" s="77" t="s">
        <v>130</v>
      </c>
      <c r="AL333" s="5" t="s">
        <v>733</v>
      </c>
      <c r="AM333" s="78"/>
      <c r="AN333" s="81" t="e">
        <f>VLOOKUP($B333,QualitativeNotes!N:O,2,FALSE)</f>
        <v>#N/A</v>
      </c>
      <c r="AO333" s="8" t="s">
        <v>683</v>
      </c>
      <c r="AP333" s="8" t="s">
        <v>691</v>
      </c>
      <c r="AQ333" s="8" t="s">
        <v>685</v>
      </c>
      <c r="AR333" s="77" t="s">
        <v>130</v>
      </c>
      <c r="AS333" s="5" t="s">
        <v>733</v>
      </c>
      <c r="AT333" s="78"/>
      <c r="AU333" s="81" t="e">
        <f>VLOOKUP($B333,QualitativeNotes!U:V,2,FALSE)</f>
        <v>#N/A</v>
      </c>
    </row>
    <row r="334" spans="1:47" ht="30" x14ac:dyDescent="0.25">
      <c r="A334" s="89" t="str">
        <f t="shared" si="5"/>
        <v xml:space="preserve"> </v>
      </c>
      <c r="B334" s="90" t="s">
        <v>604</v>
      </c>
      <c r="C334" s="91" t="s">
        <v>603</v>
      </c>
      <c r="D334" s="91" t="s">
        <v>605</v>
      </c>
      <c r="E334" s="91" t="s">
        <v>200</v>
      </c>
      <c r="F334" s="8" t="s">
        <v>683</v>
      </c>
      <c r="G334" s="8" t="s">
        <v>684</v>
      </c>
      <c r="H334" s="8" t="s">
        <v>685</v>
      </c>
      <c r="I334" s="77" t="s">
        <v>130</v>
      </c>
      <c r="J334" s="5" t="s">
        <v>733</v>
      </c>
      <c r="K334" s="78"/>
      <c r="L334" s="81" t="str">
        <f>VLOOKUP(B334,QualitativeNotes!B:C,2,FALSE)</f>
        <v>N/A</v>
      </c>
      <c r="M334" s="8" t="s">
        <v>683</v>
      </c>
      <c r="N334" s="8" t="s">
        <v>687</v>
      </c>
      <c r="O334" s="8" t="s">
        <v>685</v>
      </c>
      <c r="P334" s="77" t="s">
        <v>130</v>
      </c>
      <c r="Q334" s="5" t="s">
        <v>733</v>
      </c>
      <c r="R334" s="78">
        <f>+HLOOKUP(B334,CRCC_DataFile_23!$F$1:$K$15,8,0)</f>
        <v>28.5</v>
      </c>
      <c r="S334" s="81" t="str">
        <f>VLOOKUP($B334,QualitativeNotes!B:C,2,FALSE)</f>
        <v>N/A</v>
      </c>
      <c r="T334" s="8" t="s">
        <v>683</v>
      </c>
      <c r="U334" s="8" t="s">
        <v>688</v>
      </c>
      <c r="V334" s="8" t="s">
        <v>685</v>
      </c>
      <c r="W334" s="77" t="s">
        <v>130</v>
      </c>
      <c r="X334" s="5" t="s">
        <v>733</v>
      </c>
      <c r="Y334" s="78"/>
      <c r="Z334" s="81" t="str">
        <f>VLOOKUP($B334,QualitativeNotes!B:C,2,FALSE)</f>
        <v>N/A</v>
      </c>
      <c r="AA334" s="8" t="s">
        <v>683</v>
      </c>
      <c r="AB334" s="8" t="s">
        <v>689</v>
      </c>
      <c r="AC334" s="8" t="s">
        <v>685</v>
      </c>
      <c r="AD334" s="77" t="s">
        <v>130</v>
      </c>
      <c r="AE334" s="5" t="s">
        <v>733</v>
      </c>
      <c r="AF334" s="78"/>
      <c r="AG334" s="81" t="e">
        <f>VLOOKUP($B334,QualitativeNotes!H:I,2,FALSE)</f>
        <v>#N/A</v>
      </c>
      <c r="AH334" s="8" t="s">
        <v>683</v>
      </c>
      <c r="AI334" s="8" t="s">
        <v>690</v>
      </c>
      <c r="AJ334" s="8" t="s">
        <v>685</v>
      </c>
      <c r="AK334" s="77" t="s">
        <v>130</v>
      </c>
      <c r="AL334" s="5" t="s">
        <v>733</v>
      </c>
      <c r="AM334" s="78"/>
      <c r="AN334" s="81" t="e">
        <f>VLOOKUP($B334,QualitativeNotes!N:O,2,FALSE)</f>
        <v>#N/A</v>
      </c>
      <c r="AO334" s="8" t="s">
        <v>683</v>
      </c>
      <c r="AP334" s="8" t="s">
        <v>691</v>
      </c>
      <c r="AQ334" s="8" t="s">
        <v>685</v>
      </c>
      <c r="AR334" s="77" t="s">
        <v>130</v>
      </c>
      <c r="AS334" s="5" t="s">
        <v>733</v>
      </c>
      <c r="AT334" s="78"/>
      <c r="AU334" s="81" t="e">
        <f>VLOOKUP($B334,QualitativeNotes!U:V,2,FALSE)</f>
        <v>#N/A</v>
      </c>
    </row>
    <row r="335" spans="1:47" ht="30" x14ac:dyDescent="0.25">
      <c r="A335" s="89" t="str">
        <f t="shared" si="5"/>
        <v xml:space="preserve"> </v>
      </c>
      <c r="B335" s="90" t="s">
        <v>604</v>
      </c>
      <c r="C335" s="91" t="s">
        <v>603</v>
      </c>
      <c r="D335" s="91" t="s">
        <v>605</v>
      </c>
      <c r="E335" s="91" t="s">
        <v>200</v>
      </c>
      <c r="F335" s="8" t="s">
        <v>683</v>
      </c>
      <c r="G335" s="8" t="s">
        <v>684</v>
      </c>
      <c r="H335" s="8" t="s">
        <v>685</v>
      </c>
      <c r="I335" s="77" t="s">
        <v>130</v>
      </c>
      <c r="J335" s="5" t="s">
        <v>733</v>
      </c>
      <c r="K335" s="78"/>
      <c r="L335" s="81" t="str">
        <f>VLOOKUP(B335,QualitativeNotes!B:C,2,FALSE)</f>
        <v>N/A</v>
      </c>
      <c r="M335" s="8" t="s">
        <v>683</v>
      </c>
      <c r="N335" s="8" t="s">
        <v>687</v>
      </c>
      <c r="O335" s="8" t="s">
        <v>685</v>
      </c>
      <c r="P335" s="77" t="s">
        <v>130</v>
      </c>
      <c r="Q335" s="5" t="s">
        <v>733</v>
      </c>
      <c r="R335" s="78">
        <f>+HLOOKUP(B335,CRCC_DataFile_23!$F$1:$K$15,9,0)</f>
        <v>985750.57142857101</v>
      </c>
      <c r="S335" s="81" t="str">
        <f>VLOOKUP($B335,QualitativeNotes!B:C,2,FALSE)</f>
        <v>N/A</v>
      </c>
      <c r="T335" s="8" t="s">
        <v>683</v>
      </c>
      <c r="U335" s="8" t="s">
        <v>688</v>
      </c>
      <c r="V335" s="8" t="s">
        <v>685</v>
      </c>
      <c r="W335" s="77" t="s">
        <v>130</v>
      </c>
      <c r="X335" s="5" t="s">
        <v>733</v>
      </c>
      <c r="Y335" s="78"/>
      <c r="Z335" s="81" t="str">
        <f>VLOOKUP($B335,QualitativeNotes!B:C,2,FALSE)</f>
        <v>N/A</v>
      </c>
      <c r="AA335" s="8" t="s">
        <v>683</v>
      </c>
      <c r="AB335" s="8" t="s">
        <v>689</v>
      </c>
      <c r="AC335" s="8" t="s">
        <v>685</v>
      </c>
      <c r="AD335" s="77" t="s">
        <v>130</v>
      </c>
      <c r="AE335" s="5" t="s">
        <v>733</v>
      </c>
      <c r="AF335" s="78"/>
      <c r="AG335" s="81" t="e">
        <f>VLOOKUP($B335,QualitativeNotes!H:I,2,FALSE)</f>
        <v>#N/A</v>
      </c>
      <c r="AH335" s="8" t="s">
        <v>683</v>
      </c>
      <c r="AI335" s="8" t="s">
        <v>690</v>
      </c>
      <c r="AJ335" s="8" t="s">
        <v>685</v>
      </c>
      <c r="AK335" s="77" t="s">
        <v>130</v>
      </c>
      <c r="AL335" s="5" t="s">
        <v>733</v>
      </c>
      <c r="AM335" s="78"/>
      <c r="AN335" s="81" t="e">
        <f>VLOOKUP($B335,QualitativeNotes!N:O,2,FALSE)</f>
        <v>#N/A</v>
      </c>
      <c r="AO335" s="8" t="s">
        <v>683</v>
      </c>
      <c r="AP335" s="8" t="s">
        <v>691</v>
      </c>
      <c r="AQ335" s="8" t="s">
        <v>685</v>
      </c>
      <c r="AR335" s="77" t="s">
        <v>130</v>
      </c>
      <c r="AS335" s="5" t="s">
        <v>733</v>
      </c>
      <c r="AT335" s="78"/>
      <c r="AU335" s="81" t="e">
        <f>VLOOKUP($B335,QualitativeNotes!U:V,2,FALSE)</f>
        <v>#N/A</v>
      </c>
    </row>
    <row r="336" spans="1:47" ht="30" x14ac:dyDescent="0.25">
      <c r="A336" s="89" t="str">
        <f t="shared" si="5"/>
        <v xml:space="preserve"> </v>
      </c>
      <c r="B336" s="90" t="s">
        <v>604</v>
      </c>
      <c r="C336" s="91" t="s">
        <v>603</v>
      </c>
      <c r="D336" s="91" t="s">
        <v>605</v>
      </c>
      <c r="E336" s="91" t="s">
        <v>200</v>
      </c>
      <c r="F336" s="8" t="s">
        <v>683</v>
      </c>
      <c r="G336" s="8" t="s">
        <v>684</v>
      </c>
      <c r="H336" s="8" t="s">
        <v>685</v>
      </c>
      <c r="I336" s="77" t="s">
        <v>130</v>
      </c>
      <c r="J336" s="5" t="s">
        <v>733</v>
      </c>
      <c r="K336" s="78"/>
      <c r="L336" s="81" t="str">
        <f>VLOOKUP(B336,QualitativeNotes!B:C,2,FALSE)</f>
        <v>N/A</v>
      </c>
      <c r="M336" s="8" t="s">
        <v>683</v>
      </c>
      <c r="N336" s="8" t="s">
        <v>687</v>
      </c>
      <c r="O336" s="8" t="s">
        <v>685</v>
      </c>
      <c r="P336" s="77" t="s">
        <v>130</v>
      </c>
      <c r="Q336" s="5" t="s">
        <v>733</v>
      </c>
      <c r="R336" s="78">
        <f>+HLOOKUP(B336,CRCC_DataFile_23!$F$1:$K$15,10,0)</f>
        <v>0</v>
      </c>
      <c r="S336" s="81" t="str">
        <f>VLOOKUP($B336,QualitativeNotes!B:C,2,FALSE)</f>
        <v>N/A</v>
      </c>
      <c r="T336" s="8" t="s">
        <v>683</v>
      </c>
      <c r="U336" s="8" t="s">
        <v>688</v>
      </c>
      <c r="V336" s="8" t="s">
        <v>685</v>
      </c>
      <c r="W336" s="77" t="s">
        <v>130</v>
      </c>
      <c r="X336" s="5" t="s">
        <v>733</v>
      </c>
      <c r="Y336" s="78"/>
      <c r="Z336" s="81" t="str">
        <f>VLOOKUP($B336,QualitativeNotes!B:C,2,FALSE)</f>
        <v>N/A</v>
      </c>
      <c r="AA336" s="8" t="s">
        <v>683</v>
      </c>
      <c r="AB336" s="8" t="s">
        <v>689</v>
      </c>
      <c r="AC336" s="8" t="s">
        <v>685</v>
      </c>
      <c r="AD336" s="77" t="s">
        <v>130</v>
      </c>
      <c r="AE336" s="5" t="s">
        <v>733</v>
      </c>
      <c r="AF336" s="78"/>
      <c r="AG336" s="81" t="e">
        <f>VLOOKUP($B336,QualitativeNotes!H:I,2,FALSE)</f>
        <v>#N/A</v>
      </c>
      <c r="AH336" s="8" t="s">
        <v>683</v>
      </c>
      <c r="AI336" s="8" t="s">
        <v>690</v>
      </c>
      <c r="AJ336" s="8" t="s">
        <v>685</v>
      </c>
      <c r="AK336" s="77" t="s">
        <v>130</v>
      </c>
      <c r="AL336" s="5" t="s">
        <v>733</v>
      </c>
      <c r="AM336" s="78"/>
      <c r="AN336" s="81" t="e">
        <f>VLOOKUP($B336,QualitativeNotes!N:O,2,FALSE)</f>
        <v>#N/A</v>
      </c>
      <c r="AO336" s="8" t="s">
        <v>683</v>
      </c>
      <c r="AP336" s="8" t="s">
        <v>691</v>
      </c>
      <c r="AQ336" s="8" t="s">
        <v>685</v>
      </c>
      <c r="AR336" s="77" t="s">
        <v>130</v>
      </c>
      <c r="AS336" s="5" t="s">
        <v>733</v>
      </c>
      <c r="AT336" s="78"/>
      <c r="AU336" s="81" t="e">
        <f>VLOOKUP($B336,QualitativeNotes!U:V,2,FALSE)</f>
        <v>#N/A</v>
      </c>
    </row>
    <row r="337" spans="1:47" ht="30" x14ac:dyDescent="0.25">
      <c r="A337" s="89" t="str">
        <f t="shared" si="5"/>
        <v xml:space="preserve"> </v>
      </c>
      <c r="B337" s="90" t="s">
        <v>608</v>
      </c>
      <c r="C337" s="91" t="s">
        <v>603</v>
      </c>
      <c r="D337" s="91" t="s">
        <v>609</v>
      </c>
      <c r="E337" s="91" t="s">
        <v>131</v>
      </c>
      <c r="F337" s="8" t="s">
        <v>683</v>
      </c>
      <c r="G337" s="8" t="s">
        <v>684</v>
      </c>
      <c r="H337" s="8" t="s">
        <v>685</v>
      </c>
      <c r="I337" s="77" t="s">
        <v>130</v>
      </c>
      <c r="J337" s="5" t="s">
        <v>733</v>
      </c>
      <c r="K337" s="78"/>
      <c r="L337" s="81" t="str">
        <f>VLOOKUP(B337,QualitativeNotes!B:C,2,FALSE)</f>
        <v>N/A</v>
      </c>
      <c r="M337" s="8" t="s">
        <v>683</v>
      </c>
      <c r="N337" s="8" t="s">
        <v>687</v>
      </c>
      <c r="O337" s="8" t="s">
        <v>685</v>
      </c>
      <c r="P337" s="77" t="s">
        <v>130</v>
      </c>
      <c r="Q337" s="5" t="s">
        <v>733</v>
      </c>
      <c r="R337" s="78">
        <f>+HLOOKUP(B337,CRCC_DataFile_23!$F$1:$K$15,2,0)</f>
        <v>626020446696.42896</v>
      </c>
      <c r="S337" s="81" t="str">
        <f>VLOOKUP($B337,QualitativeNotes!B:C,2,FALSE)</f>
        <v>N/A</v>
      </c>
      <c r="T337" s="8" t="s">
        <v>683</v>
      </c>
      <c r="U337" s="8" t="s">
        <v>688</v>
      </c>
      <c r="V337" s="8" t="s">
        <v>685</v>
      </c>
      <c r="W337" s="77" t="s">
        <v>130</v>
      </c>
      <c r="X337" s="5" t="s">
        <v>733</v>
      </c>
      <c r="Y337" s="78">
        <f>+HLOOKUP(B337,CRCC_DataFile_23!$F$1:$K$15,11,0)</f>
        <v>14772441992844.9</v>
      </c>
      <c r="Z337" s="81" t="str">
        <f>VLOOKUP($B337,QualitativeNotes!B:C,2,FALSE)</f>
        <v>N/A</v>
      </c>
      <c r="AA337" s="8" t="s">
        <v>683</v>
      </c>
      <c r="AB337" s="8" t="s">
        <v>689</v>
      </c>
      <c r="AC337" s="8" t="s">
        <v>685</v>
      </c>
      <c r="AD337" s="77" t="s">
        <v>130</v>
      </c>
      <c r="AE337" s="5" t="s">
        <v>733</v>
      </c>
      <c r="AF337" s="78">
        <f>+HLOOKUP(B337,CRCC_DataFile_23!$F$1:$K$15,12,0)</f>
        <v>246855665642.103</v>
      </c>
      <c r="AG337" s="81" t="e">
        <f>VLOOKUP($B337,QualitativeNotes!H:I,2,FALSE)</f>
        <v>#N/A</v>
      </c>
      <c r="AH337" s="8" t="s">
        <v>683</v>
      </c>
      <c r="AI337" s="8" t="s">
        <v>690</v>
      </c>
      <c r="AJ337" s="8" t="s">
        <v>685</v>
      </c>
      <c r="AK337" s="77" t="s">
        <v>130</v>
      </c>
      <c r="AL337" s="5" t="s">
        <v>733</v>
      </c>
      <c r="AM337" s="78">
        <f>+HLOOKUP($B$337,CRCC_DataFile_23!$F$1:$K$20,15,0)</f>
        <v>352690517241.37903</v>
      </c>
      <c r="AN337" s="81" t="e">
        <f>VLOOKUP($B337,QualitativeNotes!N:O,2,FALSE)</f>
        <v>#N/A</v>
      </c>
      <c r="AO337" s="8" t="s">
        <v>683</v>
      </c>
      <c r="AP337" s="8" t="s">
        <v>691</v>
      </c>
      <c r="AQ337" s="8" t="s">
        <v>685</v>
      </c>
      <c r="AR337" s="77" t="s">
        <v>130</v>
      </c>
      <c r="AS337" s="5" t="s">
        <v>733</v>
      </c>
      <c r="AT337" s="78">
        <f>+HLOOKUP($B$337,CRCC_DataFile_23!$F$1:$K$20,16,0)</f>
        <v>6976798653289.29</v>
      </c>
      <c r="AU337" s="81" t="e">
        <f>VLOOKUP($B337,QualitativeNotes!U:V,2,FALSE)</f>
        <v>#N/A</v>
      </c>
    </row>
    <row r="338" spans="1:47" ht="30" x14ac:dyDescent="0.25">
      <c r="A338" s="89" t="str">
        <f t="shared" si="5"/>
        <v xml:space="preserve"> </v>
      </c>
      <c r="B338" s="90" t="s">
        <v>608</v>
      </c>
      <c r="C338" s="91" t="s">
        <v>603</v>
      </c>
      <c r="D338" s="91" t="s">
        <v>609</v>
      </c>
      <c r="E338" s="91" t="s">
        <v>131</v>
      </c>
      <c r="F338" s="8" t="s">
        <v>683</v>
      </c>
      <c r="G338" s="8" t="s">
        <v>684</v>
      </c>
      <c r="H338" s="8" t="s">
        <v>685</v>
      </c>
      <c r="I338" s="77" t="s">
        <v>130</v>
      </c>
      <c r="J338" s="5" t="s">
        <v>733</v>
      </c>
      <c r="K338" s="78"/>
      <c r="L338" s="81" t="str">
        <f>VLOOKUP(B338,QualitativeNotes!B:C,2,FALSE)</f>
        <v>N/A</v>
      </c>
      <c r="M338" s="8" t="s">
        <v>683</v>
      </c>
      <c r="N338" s="8" t="s">
        <v>687</v>
      </c>
      <c r="O338" s="8" t="s">
        <v>685</v>
      </c>
      <c r="P338" s="77" t="s">
        <v>130</v>
      </c>
      <c r="Q338" s="5" t="s">
        <v>733</v>
      </c>
      <c r="R338" s="78">
        <f>+HLOOKUP(B338,CRCC_DataFile_23!$F$1:$K$15,3,0)</f>
        <v>247191500</v>
      </c>
      <c r="S338" s="81" t="str">
        <f>VLOOKUP($B338,QualitativeNotes!B:C,2,FALSE)</f>
        <v>N/A</v>
      </c>
      <c r="T338" s="8" t="s">
        <v>683</v>
      </c>
      <c r="U338" s="8" t="s">
        <v>688</v>
      </c>
      <c r="V338" s="8" t="s">
        <v>685</v>
      </c>
      <c r="W338" s="77" t="s">
        <v>130</v>
      </c>
      <c r="X338" s="5" t="s">
        <v>733</v>
      </c>
      <c r="Y338" s="78"/>
      <c r="Z338" s="81" t="str">
        <f>VLOOKUP($B338,QualitativeNotes!B:C,2,FALSE)</f>
        <v>N/A</v>
      </c>
      <c r="AA338" s="8" t="s">
        <v>683</v>
      </c>
      <c r="AB338" s="8" t="s">
        <v>689</v>
      </c>
      <c r="AC338" s="8" t="s">
        <v>685</v>
      </c>
      <c r="AD338" s="77" t="s">
        <v>130</v>
      </c>
      <c r="AE338" s="5" t="s">
        <v>733</v>
      </c>
      <c r="AF338" s="78">
        <f>+HLOOKUP(B338,CRCC_DataFile_23!$F$1:$K$15,13,0)</f>
        <v>16714256153.8276</v>
      </c>
      <c r="AG338" s="81" t="e">
        <f>VLOOKUP($B338,QualitativeNotes!H:I,2,FALSE)</f>
        <v>#N/A</v>
      </c>
      <c r="AH338" s="8" t="s">
        <v>683</v>
      </c>
      <c r="AI338" s="8" t="s">
        <v>690</v>
      </c>
      <c r="AJ338" s="8" t="s">
        <v>685</v>
      </c>
      <c r="AK338" s="77" t="s">
        <v>130</v>
      </c>
      <c r="AL338" s="5" t="s">
        <v>733</v>
      </c>
      <c r="AM338" s="78"/>
      <c r="AN338" s="81" t="e">
        <f>VLOOKUP($B338,QualitativeNotes!N:O,2,FALSE)</f>
        <v>#N/A</v>
      </c>
      <c r="AO338" s="8" t="s">
        <v>683</v>
      </c>
      <c r="AP338" s="8" t="s">
        <v>691</v>
      </c>
      <c r="AQ338" s="8" t="s">
        <v>685</v>
      </c>
      <c r="AR338" s="77" t="s">
        <v>130</v>
      </c>
      <c r="AS338" s="5" t="s">
        <v>733</v>
      </c>
      <c r="AT338" s="78"/>
      <c r="AU338" s="81" t="e">
        <f>VLOOKUP($B338,QualitativeNotes!U:V,2,FALSE)</f>
        <v>#N/A</v>
      </c>
    </row>
    <row r="339" spans="1:47" ht="30" x14ac:dyDescent="0.25">
      <c r="A339" s="89" t="str">
        <f t="shared" si="5"/>
        <v xml:space="preserve"> </v>
      </c>
      <c r="B339" s="90" t="s">
        <v>608</v>
      </c>
      <c r="C339" s="91" t="s">
        <v>603</v>
      </c>
      <c r="D339" s="91" t="s">
        <v>609</v>
      </c>
      <c r="E339" s="91" t="s">
        <v>131</v>
      </c>
      <c r="F339" s="8" t="s">
        <v>683</v>
      </c>
      <c r="G339" s="8" t="s">
        <v>684</v>
      </c>
      <c r="H339" s="8" t="s">
        <v>685</v>
      </c>
      <c r="I339" s="77" t="s">
        <v>130</v>
      </c>
      <c r="J339" s="5" t="s">
        <v>733</v>
      </c>
      <c r="K339" s="78"/>
      <c r="L339" s="81" t="str">
        <f>VLOOKUP(B339,QualitativeNotes!B:C,2,FALSE)</f>
        <v>N/A</v>
      </c>
      <c r="M339" s="8" t="s">
        <v>683</v>
      </c>
      <c r="N339" s="8" t="s">
        <v>687</v>
      </c>
      <c r="O339" s="8" t="s">
        <v>685</v>
      </c>
      <c r="P339" s="77" t="s">
        <v>130</v>
      </c>
      <c r="Q339" s="5" t="s">
        <v>733</v>
      </c>
      <c r="R339" s="78">
        <f>+HLOOKUP(B339,CRCC_DataFile_23!$F$1:$K$15,4,0)</f>
        <v>2747738853839.3599</v>
      </c>
      <c r="S339" s="81" t="str">
        <f>VLOOKUP($B339,QualitativeNotes!B:C,2,FALSE)</f>
        <v>N/A</v>
      </c>
      <c r="T339" s="8" t="s">
        <v>683</v>
      </c>
      <c r="U339" s="8" t="s">
        <v>688</v>
      </c>
      <c r="V339" s="8" t="s">
        <v>685</v>
      </c>
      <c r="W339" s="77" t="s">
        <v>130</v>
      </c>
      <c r="X339" s="5" t="s">
        <v>733</v>
      </c>
      <c r="Y339" s="78"/>
      <c r="Z339" s="81" t="str">
        <f>VLOOKUP($B339,QualitativeNotes!B:C,2,FALSE)</f>
        <v>N/A</v>
      </c>
      <c r="AA339" s="8" t="s">
        <v>683</v>
      </c>
      <c r="AB339" s="8" t="s">
        <v>689</v>
      </c>
      <c r="AC339" s="8" t="s">
        <v>685</v>
      </c>
      <c r="AD339" s="77" t="s">
        <v>130</v>
      </c>
      <c r="AE339" s="5" t="s">
        <v>733</v>
      </c>
      <c r="AF339" s="78">
        <f>+HLOOKUP(B339,CRCC_DataFile_23!$F$1:$K$15,14,0)</f>
        <v>6991520331.6603804</v>
      </c>
      <c r="AG339" s="81" t="e">
        <f>VLOOKUP($B339,QualitativeNotes!H:I,2,FALSE)</f>
        <v>#N/A</v>
      </c>
      <c r="AH339" s="8" t="s">
        <v>683</v>
      </c>
      <c r="AI339" s="8" t="s">
        <v>690</v>
      </c>
      <c r="AJ339" s="8" t="s">
        <v>685</v>
      </c>
      <c r="AK339" s="77" t="s">
        <v>130</v>
      </c>
      <c r="AL339" s="5" t="s">
        <v>733</v>
      </c>
      <c r="AM339" s="78"/>
      <c r="AN339" s="81" t="e">
        <f>VLOOKUP($B339,QualitativeNotes!N:O,2,FALSE)</f>
        <v>#N/A</v>
      </c>
      <c r="AO339" s="8" t="s">
        <v>683</v>
      </c>
      <c r="AP339" s="8" t="s">
        <v>691</v>
      </c>
      <c r="AQ339" s="8" t="s">
        <v>685</v>
      </c>
      <c r="AR339" s="77" t="s">
        <v>130</v>
      </c>
      <c r="AS339" s="5" t="s">
        <v>733</v>
      </c>
      <c r="AT339" s="78"/>
      <c r="AU339" s="81" t="e">
        <f>VLOOKUP($B339,QualitativeNotes!U:V,2,FALSE)</f>
        <v>#N/A</v>
      </c>
    </row>
    <row r="340" spans="1:47" ht="30" x14ac:dyDescent="0.25">
      <c r="A340" s="89" t="str">
        <f t="shared" si="5"/>
        <v xml:space="preserve"> </v>
      </c>
      <c r="B340" s="90" t="s">
        <v>608</v>
      </c>
      <c r="C340" s="91" t="s">
        <v>603</v>
      </c>
      <c r="D340" s="91" t="s">
        <v>609</v>
      </c>
      <c r="E340" s="91" t="s">
        <v>131</v>
      </c>
      <c r="F340" s="8" t="s">
        <v>683</v>
      </c>
      <c r="G340" s="8" t="s">
        <v>684</v>
      </c>
      <c r="H340" s="8" t="s">
        <v>685</v>
      </c>
      <c r="I340" s="77" t="s">
        <v>130</v>
      </c>
      <c r="J340" s="5" t="s">
        <v>733</v>
      </c>
      <c r="K340" s="78"/>
      <c r="L340" s="81" t="str">
        <f>VLOOKUP(B340,QualitativeNotes!B:C,2,FALSE)</f>
        <v>N/A</v>
      </c>
      <c r="M340" s="8" t="s">
        <v>683</v>
      </c>
      <c r="N340" s="8" t="s">
        <v>687</v>
      </c>
      <c r="O340" s="8" t="s">
        <v>685</v>
      </c>
      <c r="P340" s="77" t="s">
        <v>130</v>
      </c>
      <c r="Q340" s="5" t="s">
        <v>733</v>
      </c>
      <c r="R340" s="78">
        <f>+HLOOKUP(B340,CRCC_DataFile_23!$F$1:$K$15,5,0)</f>
        <v>68666541000</v>
      </c>
      <c r="S340" s="81" t="str">
        <f>VLOOKUP($B340,QualitativeNotes!B:C,2,FALSE)</f>
        <v>N/A</v>
      </c>
      <c r="T340" s="8" t="s">
        <v>683</v>
      </c>
      <c r="U340" s="8" t="s">
        <v>688</v>
      </c>
      <c r="V340" s="8" t="s">
        <v>685</v>
      </c>
      <c r="W340" s="77" t="s">
        <v>130</v>
      </c>
      <c r="X340" s="5" t="s">
        <v>733</v>
      </c>
      <c r="Y340" s="78"/>
      <c r="Z340" s="81" t="str">
        <f>VLOOKUP($B340,QualitativeNotes!B:C,2,FALSE)</f>
        <v>N/A</v>
      </c>
      <c r="AA340" s="8" t="s">
        <v>683</v>
      </c>
      <c r="AB340" s="8" t="s">
        <v>689</v>
      </c>
      <c r="AC340" s="8" t="s">
        <v>685</v>
      </c>
      <c r="AD340" s="77" t="s">
        <v>130</v>
      </c>
      <c r="AE340" s="5" t="s">
        <v>733</v>
      </c>
      <c r="AF340" s="78"/>
      <c r="AG340" s="81" t="e">
        <f>VLOOKUP($B340,QualitativeNotes!H:I,2,FALSE)</f>
        <v>#N/A</v>
      </c>
      <c r="AH340" s="8" t="s">
        <v>683</v>
      </c>
      <c r="AI340" s="8" t="s">
        <v>690</v>
      </c>
      <c r="AJ340" s="8" t="s">
        <v>685</v>
      </c>
      <c r="AK340" s="77" t="s">
        <v>130</v>
      </c>
      <c r="AL340" s="5" t="s">
        <v>733</v>
      </c>
      <c r="AM340" s="78"/>
      <c r="AN340" s="81" t="e">
        <f>VLOOKUP($B340,QualitativeNotes!N:O,2,FALSE)</f>
        <v>#N/A</v>
      </c>
      <c r="AO340" s="8" t="s">
        <v>683</v>
      </c>
      <c r="AP340" s="8" t="s">
        <v>691</v>
      </c>
      <c r="AQ340" s="8" t="s">
        <v>685</v>
      </c>
      <c r="AR340" s="77" t="s">
        <v>130</v>
      </c>
      <c r="AS340" s="5" t="s">
        <v>733</v>
      </c>
      <c r="AT340" s="78"/>
      <c r="AU340" s="81" t="e">
        <f>VLOOKUP($B340,QualitativeNotes!U:V,2,FALSE)</f>
        <v>#N/A</v>
      </c>
    </row>
    <row r="341" spans="1:47" ht="30" x14ac:dyDescent="0.25">
      <c r="A341" s="89" t="str">
        <f t="shared" si="5"/>
        <v xml:space="preserve"> </v>
      </c>
      <c r="B341" s="90" t="s">
        <v>608</v>
      </c>
      <c r="C341" s="91" t="s">
        <v>603</v>
      </c>
      <c r="D341" s="91" t="s">
        <v>609</v>
      </c>
      <c r="E341" s="91" t="s">
        <v>131</v>
      </c>
      <c r="F341" s="8" t="s">
        <v>683</v>
      </c>
      <c r="G341" s="8" t="s">
        <v>684</v>
      </c>
      <c r="H341" s="8" t="s">
        <v>685</v>
      </c>
      <c r="I341" s="77" t="s">
        <v>130</v>
      </c>
      <c r="J341" s="5" t="s">
        <v>733</v>
      </c>
      <c r="K341" s="78"/>
      <c r="L341" s="81" t="str">
        <f>VLOOKUP(B341,QualitativeNotes!B:C,2,FALSE)</f>
        <v>N/A</v>
      </c>
      <c r="M341" s="8" t="s">
        <v>683</v>
      </c>
      <c r="N341" s="8" t="s">
        <v>687</v>
      </c>
      <c r="O341" s="8" t="s">
        <v>685</v>
      </c>
      <c r="P341" s="77" t="s">
        <v>130</v>
      </c>
      <c r="Q341" s="5" t="s">
        <v>733</v>
      </c>
      <c r="R341" s="78">
        <f>+HLOOKUP(B341,CRCC_DataFile_23!$F$1:$K$15,6,0)</f>
        <v>2068795034.48276</v>
      </c>
      <c r="S341" s="81" t="str">
        <f>VLOOKUP($B341,QualitativeNotes!B:C,2,FALSE)</f>
        <v>N/A</v>
      </c>
      <c r="T341" s="8" t="s">
        <v>683</v>
      </c>
      <c r="U341" s="8" t="s">
        <v>688</v>
      </c>
      <c r="V341" s="8" t="s">
        <v>685</v>
      </c>
      <c r="W341" s="77" t="s">
        <v>130</v>
      </c>
      <c r="X341" s="5" t="s">
        <v>733</v>
      </c>
      <c r="Y341" s="78"/>
      <c r="Z341" s="81" t="str">
        <f>VLOOKUP($B341,QualitativeNotes!B:C,2,FALSE)</f>
        <v>N/A</v>
      </c>
      <c r="AA341" s="8" t="s">
        <v>683</v>
      </c>
      <c r="AB341" s="8" t="s">
        <v>689</v>
      </c>
      <c r="AC341" s="8" t="s">
        <v>685</v>
      </c>
      <c r="AD341" s="77" t="s">
        <v>130</v>
      </c>
      <c r="AE341" s="5" t="s">
        <v>733</v>
      </c>
      <c r="AF341" s="78"/>
      <c r="AG341" s="81" t="e">
        <f>VLOOKUP($B341,QualitativeNotes!H:I,2,FALSE)</f>
        <v>#N/A</v>
      </c>
      <c r="AH341" s="8" t="s">
        <v>683</v>
      </c>
      <c r="AI341" s="8" t="s">
        <v>690</v>
      </c>
      <c r="AJ341" s="8" t="s">
        <v>685</v>
      </c>
      <c r="AK341" s="77" t="s">
        <v>130</v>
      </c>
      <c r="AL341" s="5" t="s">
        <v>733</v>
      </c>
      <c r="AM341" s="78"/>
      <c r="AN341" s="81" t="e">
        <f>VLOOKUP($B341,QualitativeNotes!N:O,2,FALSE)</f>
        <v>#N/A</v>
      </c>
      <c r="AO341" s="8" t="s">
        <v>683</v>
      </c>
      <c r="AP341" s="8" t="s">
        <v>691</v>
      </c>
      <c r="AQ341" s="8" t="s">
        <v>685</v>
      </c>
      <c r="AR341" s="77" t="s">
        <v>130</v>
      </c>
      <c r="AS341" s="5" t="s">
        <v>733</v>
      </c>
      <c r="AT341" s="78"/>
      <c r="AU341" s="81" t="e">
        <f>VLOOKUP($B341,QualitativeNotes!U:V,2,FALSE)</f>
        <v>#N/A</v>
      </c>
    </row>
    <row r="342" spans="1:47" ht="30" x14ac:dyDescent="0.25">
      <c r="A342" s="89" t="str">
        <f t="shared" si="5"/>
        <v xml:space="preserve"> </v>
      </c>
      <c r="B342" s="90" t="s">
        <v>608</v>
      </c>
      <c r="C342" s="91" t="s">
        <v>603</v>
      </c>
      <c r="D342" s="91" t="s">
        <v>609</v>
      </c>
      <c r="E342" s="91" t="s">
        <v>131</v>
      </c>
      <c r="F342" s="8" t="s">
        <v>683</v>
      </c>
      <c r="G342" s="8" t="s">
        <v>684</v>
      </c>
      <c r="H342" s="8" t="s">
        <v>685</v>
      </c>
      <c r="I342" s="77" t="s">
        <v>130</v>
      </c>
      <c r="J342" s="5" t="s">
        <v>733</v>
      </c>
      <c r="K342" s="78"/>
      <c r="L342" s="81" t="str">
        <f>VLOOKUP(B342,QualitativeNotes!B:C,2,FALSE)</f>
        <v>N/A</v>
      </c>
      <c r="M342" s="8" t="s">
        <v>683</v>
      </c>
      <c r="N342" s="8" t="s">
        <v>687</v>
      </c>
      <c r="O342" s="8" t="s">
        <v>685</v>
      </c>
      <c r="P342" s="77" t="s">
        <v>130</v>
      </c>
      <c r="Q342" s="5" t="s">
        <v>733</v>
      </c>
      <c r="R342" s="78">
        <f>+HLOOKUP(B342,CRCC_DataFile_23!$F$1:$K$15,7,0)</f>
        <v>473436114111.724</v>
      </c>
      <c r="S342" s="81" t="str">
        <f>VLOOKUP($B342,QualitativeNotes!B:C,2,FALSE)</f>
        <v>N/A</v>
      </c>
      <c r="T342" s="8" t="s">
        <v>683</v>
      </c>
      <c r="U342" s="8" t="s">
        <v>688</v>
      </c>
      <c r="V342" s="8" t="s">
        <v>685</v>
      </c>
      <c r="W342" s="77" t="s">
        <v>130</v>
      </c>
      <c r="X342" s="5" t="s">
        <v>733</v>
      </c>
      <c r="Y342" s="78"/>
      <c r="Z342" s="81" t="str">
        <f>VLOOKUP($B342,QualitativeNotes!B:C,2,FALSE)</f>
        <v>N/A</v>
      </c>
      <c r="AA342" s="8" t="s">
        <v>683</v>
      </c>
      <c r="AB342" s="8" t="s">
        <v>689</v>
      </c>
      <c r="AC342" s="8" t="s">
        <v>685</v>
      </c>
      <c r="AD342" s="77" t="s">
        <v>130</v>
      </c>
      <c r="AE342" s="5" t="s">
        <v>733</v>
      </c>
      <c r="AF342" s="78"/>
      <c r="AG342" s="81" t="e">
        <f>VLOOKUP($B342,QualitativeNotes!H:I,2,FALSE)</f>
        <v>#N/A</v>
      </c>
      <c r="AH342" s="8" t="s">
        <v>683</v>
      </c>
      <c r="AI342" s="8" t="s">
        <v>690</v>
      </c>
      <c r="AJ342" s="8" t="s">
        <v>685</v>
      </c>
      <c r="AK342" s="77" t="s">
        <v>130</v>
      </c>
      <c r="AL342" s="5" t="s">
        <v>733</v>
      </c>
      <c r="AM342" s="78"/>
      <c r="AN342" s="81" t="e">
        <f>VLOOKUP($B342,QualitativeNotes!N:O,2,FALSE)</f>
        <v>#N/A</v>
      </c>
      <c r="AO342" s="8" t="s">
        <v>683</v>
      </c>
      <c r="AP342" s="8" t="s">
        <v>691</v>
      </c>
      <c r="AQ342" s="8" t="s">
        <v>685</v>
      </c>
      <c r="AR342" s="77" t="s">
        <v>130</v>
      </c>
      <c r="AS342" s="5" t="s">
        <v>733</v>
      </c>
      <c r="AT342" s="78"/>
      <c r="AU342" s="81" t="e">
        <f>VLOOKUP($B342,QualitativeNotes!U:V,2,FALSE)</f>
        <v>#N/A</v>
      </c>
    </row>
    <row r="343" spans="1:47" ht="30" x14ac:dyDescent="0.25">
      <c r="A343" s="89" t="str">
        <f t="shared" si="5"/>
        <v xml:space="preserve"> </v>
      </c>
      <c r="B343" s="90" t="s">
        <v>608</v>
      </c>
      <c r="C343" s="91" t="s">
        <v>603</v>
      </c>
      <c r="D343" s="91" t="s">
        <v>609</v>
      </c>
      <c r="E343" s="91" t="s">
        <v>131</v>
      </c>
      <c r="F343" s="8" t="s">
        <v>683</v>
      </c>
      <c r="G343" s="8" t="s">
        <v>684</v>
      </c>
      <c r="H343" s="8" t="s">
        <v>685</v>
      </c>
      <c r="I343" s="77" t="s">
        <v>130</v>
      </c>
      <c r="J343" s="5" t="s">
        <v>733</v>
      </c>
      <c r="K343" s="78"/>
      <c r="L343" s="81" t="str">
        <f>VLOOKUP(B343,QualitativeNotes!B:C,2,FALSE)</f>
        <v>N/A</v>
      </c>
      <c r="M343" s="8" t="s">
        <v>683</v>
      </c>
      <c r="N343" s="8" t="s">
        <v>687</v>
      </c>
      <c r="O343" s="8" t="s">
        <v>685</v>
      </c>
      <c r="P343" s="77" t="s">
        <v>130</v>
      </c>
      <c r="Q343" s="5" t="s">
        <v>733</v>
      </c>
      <c r="R343" s="78">
        <f>+HLOOKUP(B343,CRCC_DataFile_23!$F$1:$K$15,8,0)</f>
        <v>3960881280</v>
      </c>
      <c r="S343" s="81" t="str">
        <f>VLOOKUP($B343,QualitativeNotes!B:C,2,FALSE)</f>
        <v>N/A</v>
      </c>
      <c r="T343" s="8" t="s">
        <v>683</v>
      </c>
      <c r="U343" s="8" t="s">
        <v>688</v>
      </c>
      <c r="V343" s="8" t="s">
        <v>685</v>
      </c>
      <c r="W343" s="77" t="s">
        <v>130</v>
      </c>
      <c r="X343" s="5" t="s">
        <v>733</v>
      </c>
      <c r="Y343" s="78"/>
      <c r="Z343" s="81" t="str">
        <f>VLOOKUP($B343,QualitativeNotes!B:C,2,FALSE)</f>
        <v>N/A</v>
      </c>
      <c r="AA343" s="8" t="s">
        <v>683</v>
      </c>
      <c r="AB343" s="8" t="s">
        <v>689</v>
      </c>
      <c r="AC343" s="8" t="s">
        <v>685</v>
      </c>
      <c r="AD343" s="77" t="s">
        <v>130</v>
      </c>
      <c r="AE343" s="5" t="s">
        <v>733</v>
      </c>
      <c r="AF343" s="78"/>
      <c r="AG343" s="81" t="e">
        <f>VLOOKUP($B343,QualitativeNotes!H:I,2,FALSE)</f>
        <v>#N/A</v>
      </c>
      <c r="AH343" s="8" t="s">
        <v>683</v>
      </c>
      <c r="AI343" s="8" t="s">
        <v>690</v>
      </c>
      <c r="AJ343" s="8" t="s">
        <v>685</v>
      </c>
      <c r="AK343" s="77" t="s">
        <v>130</v>
      </c>
      <c r="AL343" s="5" t="s">
        <v>733</v>
      </c>
      <c r="AM343" s="78"/>
      <c r="AN343" s="81" t="e">
        <f>VLOOKUP($B343,QualitativeNotes!N:O,2,FALSE)</f>
        <v>#N/A</v>
      </c>
      <c r="AO343" s="8" t="s">
        <v>683</v>
      </c>
      <c r="AP343" s="8" t="s">
        <v>691</v>
      </c>
      <c r="AQ343" s="8" t="s">
        <v>685</v>
      </c>
      <c r="AR343" s="77" t="s">
        <v>130</v>
      </c>
      <c r="AS343" s="5" t="s">
        <v>733</v>
      </c>
      <c r="AT343" s="78"/>
      <c r="AU343" s="81" t="e">
        <f>VLOOKUP($B343,QualitativeNotes!U:V,2,FALSE)</f>
        <v>#N/A</v>
      </c>
    </row>
    <row r="344" spans="1:47" ht="30" x14ac:dyDescent="0.25">
      <c r="A344" s="89" t="str">
        <f t="shared" si="5"/>
        <v xml:space="preserve"> </v>
      </c>
      <c r="B344" s="90" t="s">
        <v>608</v>
      </c>
      <c r="C344" s="91" t="s">
        <v>603</v>
      </c>
      <c r="D344" s="91" t="s">
        <v>609</v>
      </c>
      <c r="E344" s="91" t="s">
        <v>131</v>
      </c>
      <c r="F344" s="8" t="s">
        <v>683</v>
      </c>
      <c r="G344" s="8" t="s">
        <v>684</v>
      </c>
      <c r="H344" s="8" t="s">
        <v>685</v>
      </c>
      <c r="I344" s="77" t="s">
        <v>130</v>
      </c>
      <c r="J344" s="5" t="s">
        <v>733</v>
      </c>
      <c r="K344" s="78"/>
      <c r="L344" s="81" t="str">
        <f>VLOOKUP(B344,QualitativeNotes!B:C,2,FALSE)</f>
        <v>N/A</v>
      </c>
      <c r="M344" s="8" t="s">
        <v>683</v>
      </c>
      <c r="N344" s="8" t="s">
        <v>687</v>
      </c>
      <c r="O344" s="8" t="s">
        <v>685</v>
      </c>
      <c r="P344" s="77" t="s">
        <v>130</v>
      </c>
      <c r="Q344" s="5" t="s">
        <v>733</v>
      </c>
      <c r="R344" s="78">
        <f>+HLOOKUP(B344,CRCC_DataFile_23!$F$1:$K$15,9,0)</f>
        <v>10202684857.1429</v>
      </c>
      <c r="S344" s="81" t="str">
        <f>VLOOKUP($B344,QualitativeNotes!B:C,2,FALSE)</f>
        <v>N/A</v>
      </c>
      <c r="T344" s="8" t="s">
        <v>683</v>
      </c>
      <c r="U344" s="8" t="s">
        <v>688</v>
      </c>
      <c r="V344" s="8" t="s">
        <v>685</v>
      </c>
      <c r="W344" s="77" t="s">
        <v>130</v>
      </c>
      <c r="X344" s="5" t="s">
        <v>733</v>
      </c>
      <c r="Y344" s="78"/>
      <c r="Z344" s="81" t="str">
        <f>VLOOKUP($B344,QualitativeNotes!B:C,2,FALSE)</f>
        <v>N/A</v>
      </c>
      <c r="AA344" s="8" t="s">
        <v>683</v>
      </c>
      <c r="AB344" s="8" t="s">
        <v>689</v>
      </c>
      <c r="AC344" s="8" t="s">
        <v>685</v>
      </c>
      <c r="AD344" s="77" t="s">
        <v>130</v>
      </c>
      <c r="AE344" s="5" t="s">
        <v>733</v>
      </c>
      <c r="AF344" s="78"/>
      <c r="AG344" s="81" t="e">
        <f>VLOOKUP($B344,QualitativeNotes!H:I,2,FALSE)</f>
        <v>#N/A</v>
      </c>
      <c r="AH344" s="8" t="s">
        <v>683</v>
      </c>
      <c r="AI344" s="8" t="s">
        <v>690</v>
      </c>
      <c r="AJ344" s="8" t="s">
        <v>685</v>
      </c>
      <c r="AK344" s="77" t="s">
        <v>130</v>
      </c>
      <c r="AL344" s="5" t="s">
        <v>733</v>
      </c>
      <c r="AM344" s="78"/>
      <c r="AN344" s="81" t="e">
        <f>VLOOKUP($B344,QualitativeNotes!N:O,2,FALSE)</f>
        <v>#N/A</v>
      </c>
      <c r="AO344" s="8" t="s">
        <v>683</v>
      </c>
      <c r="AP344" s="8" t="s">
        <v>691</v>
      </c>
      <c r="AQ344" s="8" t="s">
        <v>685</v>
      </c>
      <c r="AR344" s="77" t="s">
        <v>130</v>
      </c>
      <c r="AS344" s="5" t="s">
        <v>733</v>
      </c>
      <c r="AT344" s="78"/>
      <c r="AU344" s="81" t="e">
        <f>VLOOKUP($B344,QualitativeNotes!U:V,2,FALSE)</f>
        <v>#N/A</v>
      </c>
    </row>
    <row r="345" spans="1:47" ht="30" x14ac:dyDescent="0.25">
      <c r="A345" s="89" t="str">
        <f t="shared" si="5"/>
        <v xml:space="preserve"> </v>
      </c>
      <c r="B345" s="90" t="s">
        <v>608</v>
      </c>
      <c r="C345" s="91" t="s">
        <v>603</v>
      </c>
      <c r="D345" s="91" t="s">
        <v>609</v>
      </c>
      <c r="E345" s="91" t="s">
        <v>131</v>
      </c>
      <c r="F345" s="8" t="s">
        <v>683</v>
      </c>
      <c r="G345" s="8" t="s">
        <v>684</v>
      </c>
      <c r="H345" s="8" t="s">
        <v>685</v>
      </c>
      <c r="I345" s="77" t="s">
        <v>130</v>
      </c>
      <c r="J345" s="5" t="s">
        <v>733</v>
      </c>
      <c r="K345" s="78"/>
      <c r="L345" s="81" t="str">
        <f>VLOOKUP(B345,QualitativeNotes!B:C,2,FALSE)</f>
        <v>N/A</v>
      </c>
      <c r="M345" s="8" t="s">
        <v>683</v>
      </c>
      <c r="N345" s="8" t="s">
        <v>687</v>
      </c>
      <c r="O345" s="8" t="s">
        <v>685</v>
      </c>
      <c r="P345" s="77" t="s">
        <v>130</v>
      </c>
      <c r="Q345" s="5" t="s">
        <v>733</v>
      </c>
      <c r="R345" s="78">
        <f>+HLOOKUP(B345,CRCC_DataFile_23!$F$1:$K$15,10,0)</f>
        <v>0</v>
      </c>
      <c r="S345" s="81" t="str">
        <f>VLOOKUP($B345,QualitativeNotes!B:C,2,FALSE)</f>
        <v>N/A</v>
      </c>
      <c r="T345" s="8" t="s">
        <v>683</v>
      </c>
      <c r="U345" s="8" t="s">
        <v>688</v>
      </c>
      <c r="V345" s="8" t="s">
        <v>685</v>
      </c>
      <c r="W345" s="77" t="s">
        <v>130</v>
      </c>
      <c r="X345" s="5" t="s">
        <v>733</v>
      </c>
      <c r="Y345" s="78"/>
      <c r="Z345" s="81" t="str">
        <f>VLOOKUP($B345,QualitativeNotes!B:C,2,FALSE)</f>
        <v>N/A</v>
      </c>
      <c r="AA345" s="8" t="s">
        <v>683</v>
      </c>
      <c r="AB345" s="8" t="s">
        <v>689</v>
      </c>
      <c r="AC345" s="8" t="s">
        <v>685</v>
      </c>
      <c r="AD345" s="77" t="s">
        <v>130</v>
      </c>
      <c r="AE345" s="5" t="s">
        <v>733</v>
      </c>
      <c r="AF345" s="78"/>
      <c r="AG345" s="81" t="e">
        <f>VLOOKUP($B345,QualitativeNotes!H:I,2,FALSE)</f>
        <v>#N/A</v>
      </c>
      <c r="AH345" s="8" t="s">
        <v>683</v>
      </c>
      <c r="AI345" s="8" t="s">
        <v>690</v>
      </c>
      <c r="AJ345" s="8" t="s">
        <v>685</v>
      </c>
      <c r="AK345" s="77" t="s">
        <v>130</v>
      </c>
      <c r="AL345" s="5" t="s">
        <v>733</v>
      </c>
      <c r="AM345" s="78"/>
      <c r="AN345" s="81" t="e">
        <f>VLOOKUP($B345,QualitativeNotes!N:O,2,FALSE)</f>
        <v>#N/A</v>
      </c>
      <c r="AO345" s="8" t="s">
        <v>683</v>
      </c>
      <c r="AP345" s="8" t="s">
        <v>691</v>
      </c>
      <c r="AQ345" s="8" t="s">
        <v>685</v>
      </c>
      <c r="AR345" s="77" t="s">
        <v>130</v>
      </c>
      <c r="AS345" s="5" t="s">
        <v>733</v>
      </c>
      <c r="AT345" s="78"/>
      <c r="AU345" s="81" t="e">
        <f>VLOOKUP($B345,QualitativeNotes!U:V,2,FALSE)</f>
        <v>#N/A</v>
      </c>
    </row>
    <row r="346" spans="1:47" ht="60" x14ac:dyDescent="0.25">
      <c r="A346" s="89" t="str">
        <f t="shared" si="5"/>
        <v xml:space="preserve"> </v>
      </c>
      <c r="B346" s="90" t="s">
        <v>612</v>
      </c>
      <c r="C346" s="91" t="s">
        <v>611</v>
      </c>
      <c r="D346" s="91" t="s">
        <v>613</v>
      </c>
      <c r="E346" s="91" t="s">
        <v>131</v>
      </c>
      <c r="F346" s="8" t="s">
        <v>683</v>
      </c>
      <c r="G346" s="8" t="s">
        <v>684</v>
      </c>
      <c r="H346" s="8" t="s">
        <v>685</v>
      </c>
      <c r="I346" s="77" t="s">
        <v>130</v>
      </c>
      <c r="J346" s="5" t="s">
        <v>733</v>
      </c>
      <c r="K346" s="78"/>
      <c r="L346" s="81" t="str">
        <f>VLOOKUP(B346,QualitativeNotes!B:C,2,FALSE)</f>
        <v>N/A</v>
      </c>
      <c r="M346" s="8" t="s">
        <v>683</v>
      </c>
      <c r="N346" s="8" t="s">
        <v>687</v>
      </c>
      <c r="O346" s="8" t="s">
        <v>685</v>
      </c>
      <c r="P346" s="77" t="s">
        <v>130</v>
      </c>
      <c r="Q346" s="5" t="s">
        <v>733</v>
      </c>
      <c r="R346" s="78">
        <f>+HLOOKUP(B346,CRCC_DataFile_23!$F$1:$K$15,2,0)</f>
        <v>10018750567500</v>
      </c>
      <c r="S346" s="81" t="str">
        <f>VLOOKUP($B346,QualitativeNotes!B:C,2,FALSE)</f>
        <v>N/A</v>
      </c>
      <c r="T346" s="8" t="s">
        <v>683</v>
      </c>
      <c r="U346" s="8" t="s">
        <v>688</v>
      </c>
      <c r="V346" s="8" t="s">
        <v>685</v>
      </c>
      <c r="W346" s="77" t="s">
        <v>130</v>
      </c>
      <c r="X346" s="5" t="s">
        <v>733</v>
      </c>
      <c r="Y346" s="78">
        <f>+HLOOKUP(B346,CRCC_DataFile_23!$F$1:$K$15,11,0)</f>
        <v>24534344521545.801</v>
      </c>
      <c r="Z346" s="81" t="str">
        <f>VLOOKUP($B346,QualitativeNotes!B:C,2,FALSE)</f>
        <v>N/A</v>
      </c>
      <c r="AA346" s="8" t="s">
        <v>683</v>
      </c>
      <c r="AB346" s="8" t="s">
        <v>689</v>
      </c>
      <c r="AC346" s="8" t="s">
        <v>685</v>
      </c>
      <c r="AD346" s="77" t="s">
        <v>130</v>
      </c>
      <c r="AE346" s="5" t="s">
        <v>733</v>
      </c>
      <c r="AF346" s="78">
        <f>+HLOOKUP(B346,CRCC_DataFile_23!$F$1:$K$15,12,0)</f>
        <v>239862072697.01001</v>
      </c>
      <c r="AG346" s="81" t="e">
        <f>VLOOKUP($B346,QualitativeNotes!H:I,2,FALSE)</f>
        <v>#N/A</v>
      </c>
      <c r="AH346" s="8" t="s">
        <v>683</v>
      </c>
      <c r="AI346" s="8" t="s">
        <v>690</v>
      </c>
      <c r="AJ346" s="8" t="s">
        <v>685</v>
      </c>
      <c r="AK346" s="77" t="s">
        <v>130</v>
      </c>
      <c r="AL346" s="5" t="s">
        <v>733</v>
      </c>
      <c r="AM346" s="78">
        <f>+HLOOKUP($B$346,CRCC_DataFile_23!$F$1:$K$20,15,0)</f>
        <v>49749884000000</v>
      </c>
      <c r="AN346" s="81" t="e">
        <f>VLOOKUP($B346,QualitativeNotes!N:O,2,FALSE)</f>
        <v>#N/A</v>
      </c>
      <c r="AO346" s="8" t="s">
        <v>683</v>
      </c>
      <c r="AP346" s="8" t="s">
        <v>691</v>
      </c>
      <c r="AQ346" s="8" t="s">
        <v>685</v>
      </c>
      <c r="AR346" s="77" t="s">
        <v>130</v>
      </c>
      <c r="AS346" s="5" t="s">
        <v>733</v>
      </c>
      <c r="AT346" s="78">
        <f>+HLOOKUP($B$346,CRCC_DataFile_23!$F$1:$K$20,16,0)</f>
        <v>527310491200</v>
      </c>
      <c r="AU346" s="81" t="e">
        <f>VLOOKUP($B346,QualitativeNotes!U:V,2,FALSE)</f>
        <v>#N/A</v>
      </c>
    </row>
    <row r="347" spans="1:47" ht="60" x14ac:dyDescent="0.25">
      <c r="A347" s="89" t="str">
        <f t="shared" si="5"/>
        <v xml:space="preserve"> </v>
      </c>
      <c r="B347" s="90" t="s">
        <v>612</v>
      </c>
      <c r="C347" s="91" t="s">
        <v>611</v>
      </c>
      <c r="D347" s="91" t="s">
        <v>613</v>
      </c>
      <c r="E347" s="91" t="s">
        <v>131</v>
      </c>
      <c r="F347" s="8" t="s">
        <v>683</v>
      </c>
      <c r="G347" s="8" t="s">
        <v>684</v>
      </c>
      <c r="H347" s="8" t="s">
        <v>685</v>
      </c>
      <c r="I347" s="77" t="s">
        <v>130</v>
      </c>
      <c r="J347" s="5" t="s">
        <v>733</v>
      </c>
      <c r="K347" s="78"/>
      <c r="L347" s="81" t="str">
        <f>VLOOKUP(B347,QualitativeNotes!B:C,2,FALSE)</f>
        <v>N/A</v>
      </c>
      <c r="M347" s="8" t="s">
        <v>683</v>
      </c>
      <c r="N347" s="8" t="s">
        <v>687</v>
      </c>
      <c r="O347" s="8" t="s">
        <v>685</v>
      </c>
      <c r="P347" s="77" t="s">
        <v>130</v>
      </c>
      <c r="Q347" s="5" t="s">
        <v>733</v>
      </c>
      <c r="R347" s="78">
        <f>+HLOOKUP(B347,CRCC_DataFile_23!$F$1:$K$15,3,0)</f>
        <v>895400000</v>
      </c>
      <c r="S347" s="81" t="str">
        <f>VLOOKUP($B347,QualitativeNotes!B:C,2,FALSE)</f>
        <v>N/A</v>
      </c>
      <c r="T347" s="8" t="s">
        <v>683</v>
      </c>
      <c r="U347" s="8" t="s">
        <v>688</v>
      </c>
      <c r="V347" s="8" t="s">
        <v>685</v>
      </c>
      <c r="W347" s="77" t="s">
        <v>130</v>
      </c>
      <c r="X347" s="5" t="s">
        <v>733</v>
      </c>
      <c r="Y347" s="78"/>
      <c r="Z347" s="81" t="str">
        <f>VLOOKUP($B347,QualitativeNotes!B:C,2,FALSE)</f>
        <v>N/A</v>
      </c>
      <c r="AA347" s="8" t="s">
        <v>683</v>
      </c>
      <c r="AB347" s="8" t="s">
        <v>689</v>
      </c>
      <c r="AC347" s="8" t="s">
        <v>685</v>
      </c>
      <c r="AD347" s="77" t="s">
        <v>130</v>
      </c>
      <c r="AE347" s="5" t="s">
        <v>733</v>
      </c>
      <c r="AF347" s="78">
        <f>+HLOOKUP(B347,CRCC_DataFile_23!$F$1:$K$15,13,0)</f>
        <v>405261494576</v>
      </c>
      <c r="AG347" s="81" t="e">
        <f>VLOOKUP($B347,QualitativeNotes!H:I,2,FALSE)</f>
        <v>#N/A</v>
      </c>
      <c r="AH347" s="8" t="s">
        <v>683</v>
      </c>
      <c r="AI347" s="8" t="s">
        <v>690</v>
      </c>
      <c r="AJ347" s="8" t="s">
        <v>685</v>
      </c>
      <c r="AK347" s="77" t="s">
        <v>130</v>
      </c>
      <c r="AL347" s="5" t="s">
        <v>733</v>
      </c>
      <c r="AM347" s="78"/>
      <c r="AN347" s="81" t="e">
        <f>VLOOKUP($B347,QualitativeNotes!N:O,2,FALSE)</f>
        <v>#N/A</v>
      </c>
      <c r="AO347" s="8" t="s">
        <v>683</v>
      </c>
      <c r="AP347" s="8" t="s">
        <v>691</v>
      </c>
      <c r="AQ347" s="8" t="s">
        <v>685</v>
      </c>
      <c r="AR347" s="77" t="s">
        <v>130</v>
      </c>
      <c r="AS347" s="5" t="s">
        <v>733</v>
      </c>
      <c r="AT347" s="78"/>
      <c r="AU347" s="81" t="e">
        <f>VLOOKUP($B347,QualitativeNotes!U:V,2,FALSE)</f>
        <v>#N/A</v>
      </c>
    </row>
    <row r="348" spans="1:47" ht="60" x14ac:dyDescent="0.25">
      <c r="A348" s="89" t="str">
        <f t="shared" si="5"/>
        <v xml:space="preserve"> </v>
      </c>
      <c r="B348" s="90" t="s">
        <v>612</v>
      </c>
      <c r="C348" s="91" t="s">
        <v>611</v>
      </c>
      <c r="D348" s="91" t="s">
        <v>613</v>
      </c>
      <c r="E348" s="91" t="s">
        <v>131</v>
      </c>
      <c r="F348" s="8" t="s">
        <v>683</v>
      </c>
      <c r="G348" s="8" t="s">
        <v>684</v>
      </c>
      <c r="H348" s="8" t="s">
        <v>685</v>
      </c>
      <c r="I348" s="77" t="s">
        <v>130</v>
      </c>
      <c r="J348" s="5" t="s">
        <v>733</v>
      </c>
      <c r="K348" s="78"/>
      <c r="L348" s="81" t="str">
        <f>VLOOKUP(B348,QualitativeNotes!B:C,2,FALSE)</f>
        <v>N/A</v>
      </c>
      <c r="M348" s="8" t="s">
        <v>683</v>
      </c>
      <c r="N348" s="8" t="s">
        <v>687</v>
      </c>
      <c r="O348" s="8" t="s">
        <v>685</v>
      </c>
      <c r="P348" s="77" t="s">
        <v>130</v>
      </c>
      <c r="Q348" s="5" t="s">
        <v>733</v>
      </c>
      <c r="R348" s="78">
        <f>+HLOOKUP(B348,CRCC_DataFile_23!$F$1:$K$15,4,0)</f>
        <v>64572256407287.797</v>
      </c>
      <c r="S348" s="81" t="str">
        <f>VLOOKUP($B348,QualitativeNotes!B:C,2,FALSE)</f>
        <v>N/A</v>
      </c>
      <c r="T348" s="8" t="s">
        <v>683</v>
      </c>
      <c r="U348" s="8" t="s">
        <v>688</v>
      </c>
      <c r="V348" s="8" t="s">
        <v>685</v>
      </c>
      <c r="W348" s="77" t="s">
        <v>130</v>
      </c>
      <c r="X348" s="5" t="s">
        <v>733</v>
      </c>
      <c r="Y348" s="78"/>
      <c r="Z348" s="81" t="str">
        <f>VLOOKUP($B348,QualitativeNotes!B:C,2,FALSE)</f>
        <v>N/A</v>
      </c>
      <c r="AA348" s="8" t="s">
        <v>683</v>
      </c>
      <c r="AB348" s="8" t="s">
        <v>689</v>
      </c>
      <c r="AC348" s="8" t="s">
        <v>685</v>
      </c>
      <c r="AD348" s="77" t="s">
        <v>130</v>
      </c>
      <c r="AE348" s="5" t="s">
        <v>733</v>
      </c>
      <c r="AF348" s="78">
        <f>+HLOOKUP(B348,CRCC_DataFile_23!$F$1:$K$15,14,0)</f>
        <v>21540074960</v>
      </c>
      <c r="AG348" s="81" t="e">
        <f>VLOOKUP($B348,QualitativeNotes!H:I,2,FALSE)</f>
        <v>#N/A</v>
      </c>
      <c r="AH348" s="8" t="s">
        <v>683</v>
      </c>
      <c r="AI348" s="8" t="s">
        <v>690</v>
      </c>
      <c r="AJ348" s="8" t="s">
        <v>685</v>
      </c>
      <c r="AK348" s="77" t="s">
        <v>130</v>
      </c>
      <c r="AL348" s="5" t="s">
        <v>733</v>
      </c>
      <c r="AM348" s="78"/>
      <c r="AN348" s="81" t="e">
        <f>VLOOKUP($B348,QualitativeNotes!N:O,2,FALSE)</f>
        <v>#N/A</v>
      </c>
      <c r="AO348" s="8" t="s">
        <v>683</v>
      </c>
      <c r="AP348" s="8" t="s">
        <v>691</v>
      </c>
      <c r="AQ348" s="8" t="s">
        <v>685</v>
      </c>
      <c r="AR348" s="77" t="s">
        <v>130</v>
      </c>
      <c r="AS348" s="5" t="s">
        <v>733</v>
      </c>
      <c r="AT348" s="78"/>
      <c r="AU348" s="81" t="e">
        <f>VLOOKUP($B348,QualitativeNotes!U:V,2,FALSE)</f>
        <v>#N/A</v>
      </c>
    </row>
    <row r="349" spans="1:47" ht="60" x14ac:dyDescent="0.25">
      <c r="A349" s="89" t="str">
        <f t="shared" si="5"/>
        <v xml:space="preserve"> </v>
      </c>
      <c r="B349" s="90" t="s">
        <v>612</v>
      </c>
      <c r="C349" s="91" t="s">
        <v>611</v>
      </c>
      <c r="D349" s="91" t="s">
        <v>613</v>
      </c>
      <c r="E349" s="91" t="s">
        <v>131</v>
      </c>
      <c r="F349" s="8" t="s">
        <v>683</v>
      </c>
      <c r="G349" s="8" t="s">
        <v>684</v>
      </c>
      <c r="H349" s="8" t="s">
        <v>685</v>
      </c>
      <c r="I349" s="77" t="s">
        <v>130</v>
      </c>
      <c r="J349" s="5" t="s">
        <v>733</v>
      </c>
      <c r="K349" s="78"/>
      <c r="L349" s="81" t="str">
        <f>VLOOKUP(B349,QualitativeNotes!B:C,2,FALSE)</f>
        <v>N/A</v>
      </c>
      <c r="M349" s="8" t="s">
        <v>683</v>
      </c>
      <c r="N349" s="8" t="s">
        <v>687</v>
      </c>
      <c r="O349" s="8" t="s">
        <v>685</v>
      </c>
      <c r="P349" s="77" t="s">
        <v>130</v>
      </c>
      <c r="Q349" s="5" t="s">
        <v>733</v>
      </c>
      <c r="R349" s="78">
        <f>+HLOOKUP(B349,CRCC_DataFile_23!$F$1:$K$15,5,0)</f>
        <v>112959262000</v>
      </c>
      <c r="S349" s="81" t="str">
        <f>VLOOKUP($B349,QualitativeNotes!B:C,2,FALSE)</f>
        <v>N/A</v>
      </c>
      <c r="T349" s="8" t="s">
        <v>683</v>
      </c>
      <c r="U349" s="8" t="s">
        <v>688</v>
      </c>
      <c r="V349" s="8" t="s">
        <v>685</v>
      </c>
      <c r="W349" s="77" t="s">
        <v>130</v>
      </c>
      <c r="X349" s="5" t="s">
        <v>733</v>
      </c>
      <c r="Y349" s="78"/>
      <c r="Z349" s="81" t="str">
        <f>VLOOKUP($B349,QualitativeNotes!B:C,2,FALSE)</f>
        <v>N/A</v>
      </c>
      <c r="AA349" s="8" t="s">
        <v>683</v>
      </c>
      <c r="AB349" s="8" t="s">
        <v>689</v>
      </c>
      <c r="AC349" s="8" t="s">
        <v>685</v>
      </c>
      <c r="AD349" s="77" t="s">
        <v>130</v>
      </c>
      <c r="AE349" s="5" t="s">
        <v>733</v>
      </c>
      <c r="AF349" s="78"/>
      <c r="AG349" s="81" t="e">
        <f>VLOOKUP($B349,QualitativeNotes!H:I,2,FALSE)</f>
        <v>#N/A</v>
      </c>
      <c r="AH349" s="8" t="s">
        <v>683</v>
      </c>
      <c r="AI349" s="8" t="s">
        <v>690</v>
      </c>
      <c r="AJ349" s="8" t="s">
        <v>685</v>
      </c>
      <c r="AK349" s="77" t="s">
        <v>130</v>
      </c>
      <c r="AL349" s="5" t="s">
        <v>733</v>
      </c>
      <c r="AM349" s="78"/>
      <c r="AN349" s="81" t="e">
        <f>VLOOKUP($B349,QualitativeNotes!N:O,2,FALSE)</f>
        <v>#N/A</v>
      </c>
      <c r="AO349" s="8" t="s">
        <v>683</v>
      </c>
      <c r="AP349" s="8" t="s">
        <v>691</v>
      </c>
      <c r="AQ349" s="8" t="s">
        <v>685</v>
      </c>
      <c r="AR349" s="77" t="s">
        <v>130</v>
      </c>
      <c r="AS349" s="5" t="s">
        <v>733</v>
      </c>
      <c r="AT349" s="78"/>
      <c r="AU349" s="81" t="e">
        <f>VLOOKUP($B349,QualitativeNotes!U:V,2,FALSE)</f>
        <v>#N/A</v>
      </c>
    </row>
    <row r="350" spans="1:47" ht="60" x14ac:dyDescent="0.25">
      <c r="A350" s="89" t="str">
        <f t="shared" si="5"/>
        <v xml:space="preserve"> </v>
      </c>
      <c r="B350" s="90" t="s">
        <v>612</v>
      </c>
      <c r="C350" s="91" t="s">
        <v>611</v>
      </c>
      <c r="D350" s="91" t="s">
        <v>613</v>
      </c>
      <c r="E350" s="91" t="s">
        <v>131</v>
      </c>
      <c r="F350" s="8" t="s">
        <v>683</v>
      </c>
      <c r="G350" s="8" t="s">
        <v>684</v>
      </c>
      <c r="H350" s="8" t="s">
        <v>685</v>
      </c>
      <c r="I350" s="77" t="s">
        <v>130</v>
      </c>
      <c r="J350" s="5" t="s">
        <v>733</v>
      </c>
      <c r="K350" s="78"/>
      <c r="L350" s="81" t="str">
        <f>VLOOKUP(B350,QualitativeNotes!B:C,2,FALSE)</f>
        <v>N/A</v>
      </c>
      <c r="M350" s="8" t="s">
        <v>683</v>
      </c>
      <c r="N350" s="8" t="s">
        <v>687</v>
      </c>
      <c r="O350" s="8" t="s">
        <v>685</v>
      </c>
      <c r="P350" s="77" t="s">
        <v>130</v>
      </c>
      <c r="Q350" s="5" t="s">
        <v>733</v>
      </c>
      <c r="R350" s="78">
        <f>+HLOOKUP(B350,CRCC_DataFile_23!$F$1:$K$15,6,0)</f>
        <v>40024226500</v>
      </c>
      <c r="S350" s="81" t="str">
        <f>VLOOKUP($B350,QualitativeNotes!B:C,2,FALSE)</f>
        <v>N/A</v>
      </c>
      <c r="T350" s="8" t="s">
        <v>683</v>
      </c>
      <c r="U350" s="8" t="s">
        <v>688</v>
      </c>
      <c r="V350" s="8" t="s">
        <v>685</v>
      </c>
      <c r="W350" s="77" t="s">
        <v>130</v>
      </c>
      <c r="X350" s="5" t="s">
        <v>733</v>
      </c>
      <c r="Y350" s="78"/>
      <c r="Z350" s="81" t="str">
        <f>VLOOKUP($B350,QualitativeNotes!B:C,2,FALSE)</f>
        <v>N/A</v>
      </c>
      <c r="AA350" s="8" t="s">
        <v>683</v>
      </c>
      <c r="AB350" s="8" t="s">
        <v>689</v>
      </c>
      <c r="AC350" s="8" t="s">
        <v>685</v>
      </c>
      <c r="AD350" s="77" t="s">
        <v>130</v>
      </c>
      <c r="AE350" s="5" t="s">
        <v>733</v>
      </c>
      <c r="AF350" s="78"/>
      <c r="AG350" s="81" t="e">
        <f>VLOOKUP($B350,QualitativeNotes!H:I,2,FALSE)</f>
        <v>#N/A</v>
      </c>
      <c r="AH350" s="8" t="s">
        <v>683</v>
      </c>
      <c r="AI350" s="8" t="s">
        <v>690</v>
      </c>
      <c r="AJ350" s="8" t="s">
        <v>685</v>
      </c>
      <c r="AK350" s="77" t="s">
        <v>130</v>
      </c>
      <c r="AL350" s="5" t="s">
        <v>733</v>
      </c>
      <c r="AM350" s="78"/>
      <c r="AN350" s="81" t="e">
        <f>VLOOKUP($B350,QualitativeNotes!N:O,2,FALSE)</f>
        <v>#N/A</v>
      </c>
      <c r="AO350" s="8" t="s">
        <v>683</v>
      </c>
      <c r="AP350" s="8" t="s">
        <v>691</v>
      </c>
      <c r="AQ350" s="8" t="s">
        <v>685</v>
      </c>
      <c r="AR350" s="77" t="s">
        <v>130</v>
      </c>
      <c r="AS350" s="5" t="s">
        <v>733</v>
      </c>
      <c r="AT350" s="78"/>
      <c r="AU350" s="81" t="e">
        <f>VLOOKUP($B350,QualitativeNotes!U:V,2,FALSE)</f>
        <v>#N/A</v>
      </c>
    </row>
    <row r="351" spans="1:47" ht="60" x14ac:dyDescent="0.25">
      <c r="A351" s="89" t="str">
        <f t="shared" si="5"/>
        <v xml:space="preserve"> </v>
      </c>
      <c r="B351" s="90" t="s">
        <v>612</v>
      </c>
      <c r="C351" s="91" t="s">
        <v>611</v>
      </c>
      <c r="D351" s="91" t="s">
        <v>613</v>
      </c>
      <c r="E351" s="91" t="s">
        <v>131</v>
      </c>
      <c r="F351" s="8" t="s">
        <v>683</v>
      </c>
      <c r="G351" s="8" t="s">
        <v>684</v>
      </c>
      <c r="H351" s="8" t="s">
        <v>685</v>
      </c>
      <c r="I351" s="77" t="s">
        <v>130</v>
      </c>
      <c r="J351" s="5" t="s">
        <v>733</v>
      </c>
      <c r="K351" s="78"/>
      <c r="L351" s="81" t="str">
        <f>VLOOKUP(B351,QualitativeNotes!B:C,2,FALSE)</f>
        <v>N/A</v>
      </c>
      <c r="M351" s="8" t="s">
        <v>683</v>
      </c>
      <c r="N351" s="8" t="s">
        <v>687</v>
      </c>
      <c r="O351" s="8" t="s">
        <v>685</v>
      </c>
      <c r="P351" s="77" t="s">
        <v>130</v>
      </c>
      <c r="Q351" s="5" t="s">
        <v>733</v>
      </c>
      <c r="R351" s="78">
        <f>+HLOOKUP(B351,CRCC_DataFile_23!$F$1:$K$15,7,0)</f>
        <v>9649775235610</v>
      </c>
      <c r="S351" s="81" t="str">
        <f>VLOOKUP($B351,QualitativeNotes!B:C,2,FALSE)</f>
        <v>N/A</v>
      </c>
      <c r="T351" s="8" t="s">
        <v>683</v>
      </c>
      <c r="U351" s="8" t="s">
        <v>688</v>
      </c>
      <c r="V351" s="8" t="s">
        <v>685</v>
      </c>
      <c r="W351" s="77" t="s">
        <v>130</v>
      </c>
      <c r="X351" s="5" t="s">
        <v>733</v>
      </c>
      <c r="Y351" s="78"/>
      <c r="Z351" s="81" t="str">
        <f>VLOOKUP($B351,QualitativeNotes!B:C,2,FALSE)</f>
        <v>N/A</v>
      </c>
      <c r="AA351" s="8" t="s">
        <v>683</v>
      </c>
      <c r="AB351" s="8" t="s">
        <v>689</v>
      </c>
      <c r="AC351" s="8" t="s">
        <v>685</v>
      </c>
      <c r="AD351" s="77" t="s">
        <v>130</v>
      </c>
      <c r="AE351" s="5" t="s">
        <v>733</v>
      </c>
      <c r="AF351" s="78"/>
      <c r="AG351" s="81" t="e">
        <f>VLOOKUP($B351,QualitativeNotes!H:I,2,FALSE)</f>
        <v>#N/A</v>
      </c>
      <c r="AH351" s="8" t="s">
        <v>683</v>
      </c>
      <c r="AI351" s="8" t="s">
        <v>690</v>
      </c>
      <c r="AJ351" s="8" t="s">
        <v>685</v>
      </c>
      <c r="AK351" s="77" t="s">
        <v>130</v>
      </c>
      <c r="AL351" s="5" t="s">
        <v>733</v>
      </c>
      <c r="AM351" s="78"/>
      <c r="AN351" s="81" t="e">
        <f>VLOOKUP($B351,QualitativeNotes!N:O,2,FALSE)</f>
        <v>#N/A</v>
      </c>
      <c r="AO351" s="8" t="s">
        <v>683</v>
      </c>
      <c r="AP351" s="8" t="s">
        <v>691</v>
      </c>
      <c r="AQ351" s="8" t="s">
        <v>685</v>
      </c>
      <c r="AR351" s="77" t="s">
        <v>130</v>
      </c>
      <c r="AS351" s="5" t="s">
        <v>733</v>
      </c>
      <c r="AT351" s="78"/>
      <c r="AU351" s="81" t="e">
        <f>VLOOKUP($B351,QualitativeNotes!U:V,2,FALSE)</f>
        <v>#N/A</v>
      </c>
    </row>
    <row r="352" spans="1:47" ht="60" x14ac:dyDescent="0.25">
      <c r="A352" s="89" t="str">
        <f t="shared" si="5"/>
        <v xml:space="preserve"> </v>
      </c>
      <c r="B352" s="90" t="s">
        <v>612</v>
      </c>
      <c r="C352" s="91" t="s">
        <v>611</v>
      </c>
      <c r="D352" s="91" t="s">
        <v>613</v>
      </c>
      <c r="E352" s="91" t="s">
        <v>131</v>
      </c>
      <c r="F352" s="8" t="s">
        <v>683</v>
      </c>
      <c r="G352" s="8" t="s">
        <v>684</v>
      </c>
      <c r="H352" s="8" t="s">
        <v>685</v>
      </c>
      <c r="I352" s="77" t="s">
        <v>130</v>
      </c>
      <c r="J352" s="5" t="s">
        <v>733</v>
      </c>
      <c r="K352" s="78"/>
      <c r="L352" s="81" t="str">
        <f>VLOOKUP(B352,QualitativeNotes!B:C,2,FALSE)</f>
        <v>N/A</v>
      </c>
      <c r="M352" s="8" t="s">
        <v>683</v>
      </c>
      <c r="N352" s="8" t="s">
        <v>687</v>
      </c>
      <c r="O352" s="8" t="s">
        <v>685</v>
      </c>
      <c r="P352" s="77" t="s">
        <v>130</v>
      </c>
      <c r="Q352" s="5" t="s">
        <v>733</v>
      </c>
      <c r="R352" s="78">
        <f>+HLOOKUP(B352,CRCC_DataFile_23!$F$1:$K$15,8,0)</f>
        <v>99236458800</v>
      </c>
      <c r="S352" s="81" t="str">
        <f>VLOOKUP($B352,QualitativeNotes!B:C,2,FALSE)</f>
        <v>N/A</v>
      </c>
      <c r="T352" s="8" t="s">
        <v>683</v>
      </c>
      <c r="U352" s="8" t="s">
        <v>688</v>
      </c>
      <c r="V352" s="8" t="s">
        <v>685</v>
      </c>
      <c r="W352" s="77" t="s">
        <v>130</v>
      </c>
      <c r="X352" s="5" t="s">
        <v>733</v>
      </c>
      <c r="Y352" s="78"/>
      <c r="Z352" s="81" t="str">
        <f>VLOOKUP($B352,QualitativeNotes!B:C,2,FALSE)</f>
        <v>N/A</v>
      </c>
      <c r="AA352" s="8" t="s">
        <v>683</v>
      </c>
      <c r="AB352" s="8" t="s">
        <v>689</v>
      </c>
      <c r="AC352" s="8" t="s">
        <v>685</v>
      </c>
      <c r="AD352" s="77" t="s">
        <v>130</v>
      </c>
      <c r="AE352" s="5" t="s">
        <v>733</v>
      </c>
      <c r="AF352" s="78"/>
      <c r="AG352" s="81" t="e">
        <f>VLOOKUP($B352,QualitativeNotes!H:I,2,FALSE)</f>
        <v>#N/A</v>
      </c>
      <c r="AH352" s="8" t="s">
        <v>683</v>
      </c>
      <c r="AI352" s="8" t="s">
        <v>690</v>
      </c>
      <c r="AJ352" s="8" t="s">
        <v>685</v>
      </c>
      <c r="AK352" s="77" t="s">
        <v>130</v>
      </c>
      <c r="AL352" s="5" t="s">
        <v>733</v>
      </c>
      <c r="AM352" s="78"/>
      <c r="AN352" s="81" t="e">
        <f>VLOOKUP($B352,QualitativeNotes!N:O,2,FALSE)</f>
        <v>#N/A</v>
      </c>
      <c r="AO352" s="8" t="s">
        <v>683</v>
      </c>
      <c r="AP352" s="8" t="s">
        <v>691</v>
      </c>
      <c r="AQ352" s="8" t="s">
        <v>685</v>
      </c>
      <c r="AR352" s="77" t="s">
        <v>130</v>
      </c>
      <c r="AS352" s="5" t="s">
        <v>733</v>
      </c>
      <c r="AT352" s="78"/>
      <c r="AU352" s="81" t="e">
        <f>VLOOKUP($B352,QualitativeNotes!U:V,2,FALSE)</f>
        <v>#N/A</v>
      </c>
    </row>
    <row r="353" spans="1:47" ht="60" x14ac:dyDescent="0.25">
      <c r="A353" s="89" t="str">
        <f t="shared" si="5"/>
        <v xml:space="preserve"> </v>
      </c>
      <c r="B353" s="90" t="s">
        <v>612</v>
      </c>
      <c r="C353" s="91" t="s">
        <v>611</v>
      </c>
      <c r="D353" s="91" t="s">
        <v>613</v>
      </c>
      <c r="E353" s="91" t="s">
        <v>131</v>
      </c>
      <c r="F353" s="8" t="s">
        <v>683</v>
      </c>
      <c r="G353" s="8" t="s">
        <v>684</v>
      </c>
      <c r="H353" s="8" t="s">
        <v>685</v>
      </c>
      <c r="I353" s="77" t="s">
        <v>130</v>
      </c>
      <c r="J353" s="5" t="s">
        <v>733</v>
      </c>
      <c r="K353" s="78"/>
      <c r="L353" s="81" t="str">
        <f>VLOOKUP(B353,QualitativeNotes!B:C,2,FALSE)</f>
        <v>N/A</v>
      </c>
      <c r="M353" s="8" t="s">
        <v>683</v>
      </c>
      <c r="N353" s="8" t="s">
        <v>687</v>
      </c>
      <c r="O353" s="8" t="s">
        <v>685</v>
      </c>
      <c r="P353" s="77" t="s">
        <v>130</v>
      </c>
      <c r="Q353" s="5" t="s">
        <v>733</v>
      </c>
      <c r="R353" s="78">
        <f>+HLOOKUP(B353,CRCC_DataFile_23!$F$1:$K$15,9,0)</f>
        <v>67344480000</v>
      </c>
      <c r="S353" s="81" t="str">
        <f>VLOOKUP($B353,QualitativeNotes!B:C,2,FALSE)</f>
        <v>N/A</v>
      </c>
      <c r="T353" s="8" t="s">
        <v>683</v>
      </c>
      <c r="U353" s="8" t="s">
        <v>688</v>
      </c>
      <c r="V353" s="8" t="s">
        <v>685</v>
      </c>
      <c r="W353" s="77" t="s">
        <v>130</v>
      </c>
      <c r="X353" s="5" t="s">
        <v>733</v>
      </c>
      <c r="Y353" s="78"/>
      <c r="Z353" s="81" t="str">
        <f>VLOOKUP($B353,QualitativeNotes!B:C,2,FALSE)</f>
        <v>N/A</v>
      </c>
      <c r="AA353" s="8" t="s">
        <v>683</v>
      </c>
      <c r="AB353" s="8" t="s">
        <v>689</v>
      </c>
      <c r="AC353" s="8" t="s">
        <v>685</v>
      </c>
      <c r="AD353" s="77" t="s">
        <v>130</v>
      </c>
      <c r="AE353" s="5" t="s">
        <v>733</v>
      </c>
      <c r="AF353" s="78"/>
      <c r="AG353" s="81" t="e">
        <f>VLOOKUP($B353,QualitativeNotes!H:I,2,FALSE)</f>
        <v>#N/A</v>
      </c>
      <c r="AH353" s="8" t="s">
        <v>683</v>
      </c>
      <c r="AI353" s="8" t="s">
        <v>690</v>
      </c>
      <c r="AJ353" s="8" t="s">
        <v>685</v>
      </c>
      <c r="AK353" s="77" t="s">
        <v>130</v>
      </c>
      <c r="AL353" s="5" t="s">
        <v>733</v>
      </c>
      <c r="AM353" s="78"/>
      <c r="AN353" s="81" t="e">
        <f>VLOOKUP($B353,QualitativeNotes!N:O,2,FALSE)</f>
        <v>#N/A</v>
      </c>
      <c r="AO353" s="8" t="s">
        <v>683</v>
      </c>
      <c r="AP353" s="8" t="s">
        <v>691</v>
      </c>
      <c r="AQ353" s="8" t="s">
        <v>685</v>
      </c>
      <c r="AR353" s="77" t="s">
        <v>130</v>
      </c>
      <c r="AS353" s="5" t="s">
        <v>733</v>
      </c>
      <c r="AT353" s="78"/>
      <c r="AU353" s="81" t="e">
        <f>VLOOKUP($B353,QualitativeNotes!U:V,2,FALSE)</f>
        <v>#N/A</v>
      </c>
    </row>
    <row r="354" spans="1:47" ht="60" x14ac:dyDescent="0.25">
      <c r="A354" s="89" t="str">
        <f t="shared" si="5"/>
        <v xml:space="preserve"> </v>
      </c>
      <c r="B354" s="90" t="s">
        <v>612</v>
      </c>
      <c r="C354" s="91" t="s">
        <v>611</v>
      </c>
      <c r="D354" s="91" t="s">
        <v>613</v>
      </c>
      <c r="E354" s="91" t="s">
        <v>131</v>
      </c>
      <c r="F354" s="8" t="s">
        <v>683</v>
      </c>
      <c r="G354" s="8" t="s">
        <v>684</v>
      </c>
      <c r="H354" s="8" t="s">
        <v>685</v>
      </c>
      <c r="I354" s="77" t="s">
        <v>130</v>
      </c>
      <c r="J354" s="5" t="s">
        <v>733</v>
      </c>
      <c r="K354" s="78"/>
      <c r="L354" s="81" t="str">
        <f>VLOOKUP(B354,QualitativeNotes!B:C,2,FALSE)</f>
        <v>N/A</v>
      </c>
      <c r="M354" s="8" t="s">
        <v>683</v>
      </c>
      <c r="N354" s="8" t="s">
        <v>687</v>
      </c>
      <c r="O354" s="8" t="s">
        <v>685</v>
      </c>
      <c r="P354" s="77" t="s">
        <v>130</v>
      </c>
      <c r="Q354" s="5" t="s">
        <v>733</v>
      </c>
      <c r="R354" s="78">
        <f>+HLOOKUP(B354,CRCC_DataFile_23!$F$1:$K$15,10,0)</f>
        <v>0</v>
      </c>
      <c r="S354" s="81" t="str">
        <f>VLOOKUP($B354,QualitativeNotes!B:C,2,FALSE)</f>
        <v>N/A</v>
      </c>
      <c r="T354" s="8" t="s">
        <v>683</v>
      </c>
      <c r="U354" s="8" t="s">
        <v>688</v>
      </c>
      <c r="V354" s="8" t="s">
        <v>685</v>
      </c>
      <c r="W354" s="77" t="s">
        <v>130</v>
      </c>
      <c r="X354" s="5" t="s">
        <v>733</v>
      </c>
      <c r="Y354" s="78"/>
      <c r="Z354" s="81" t="str">
        <f>VLOOKUP($B354,QualitativeNotes!B:C,2,FALSE)</f>
        <v>N/A</v>
      </c>
      <c r="AA354" s="8" t="s">
        <v>683</v>
      </c>
      <c r="AB354" s="8" t="s">
        <v>689</v>
      </c>
      <c r="AC354" s="8" t="s">
        <v>685</v>
      </c>
      <c r="AD354" s="77" t="s">
        <v>130</v>
      </c>
      <c r="AE354" s="5" t="s">
        <v>733</v>
      </c>
      <c r="AF354" s="78"/>
      <c r="AG354" s="81" t="e">
        <f>VLOOKUP($B354,QualitativeNotes!H:I,2,FALSE)</f>
        <v>#N/A</v>
      </c>
      <c r="AH354" s="8" t="s">
        <v>683</v>
      </c>
      <c r="AI354" s="8" t="s">
        <v>690</v>
      </c>
      <c r="AJ354" s="8" t="s">
        <v>685</v>
      </c>
      <c r="AK354" s="77" t="s">
        <v>130</v>
      </c>
      <c r="AL354" s="5" t="s">
        <v>733</v>
      </c>
      <c r="AM354" s="78"/>
      <c r="AN354" s="81" t="e">
        <f>VLOOKUP($B354,QualitativeNotes!N:O,2,FALSE)</f>
        <v>#N/A</v>
      </c>
      <c r="AO354" s="8" t="s">
        <v>683</v>
      </c>
      <c r="AP354" s="8" t="s">
        <v>691</v>
      </c>
      <c r="AQ354" s="8" t="s">
        <v>685</v>
      </c>
      <c r="AR354" s="77" t="s">
        <v>130</v>
      </c>
      <c r="AS354" s="5" t="s">
        <v>733</v>
      </c>
      <c r="AT354" s="78"/>
      <c r="AU354" s="81" t="e">
        <f>VLOOKUP($B354,QualitativeNotes!U:V,2,FALSE)</f>
        <v>#N/A</v>
      </c>
    </row>
    <row r="355" spans="1:47" ht="30" x14ac:dyDescent="0.25">
      <c r="A355" s="89" t="str">
        <f t="shared" si="5"/>
        <v xml:space="preserve"> </v>
      </c>
      <c r="B355" s="90" t="s">
        <v>614</v>
      </c>
      <c r="C355" s="91" t="s">
        <v>603</v>
      </c>
      <c r="D355" s="91" t="s">
        <v>615</v>
      </c>
      <c r="E355" s="91" t="s">
        <v>71</v>
      </c>
      <c r="F355" s="8" t="s">
        <v>683</v>
      </c>
      <c r="G355" s="8" t="s">
        <v>684</v>
      </c>
      <c r="H355" s="8" t="s">
        <v>685</v>
      </c>
      <c r="I355" s="77" t="s">
        <v>130</v>
      </c>
      <c r="J355" s="5" t="s">
        <v>733</v>
      </c>
      <c r="K355" s="78"/>
      <c r="L355" s="81" t="str">
        <f>VLOOKUP(B355,QualitativeNotes!B:C,2,FALSE)</f>
        <v>N/A</v>
      </c>
      <c r="M355" s="8" t="s">
        <v>683</v>
      </c>
      <c r="N355" s="8" t="s">
        <v>687</v>
      </c>
      <c r="O355" s="8" t="s">
        <v>685</v>
      </c>
      <c r="P355" s="77" t="s">
        <v>130</v>
      </c>
      <c r="Q355" s="5" t="s">
        <v>733</v>
      </c>
      <c r="R355" s="78" t="str">
        <f>+HLOOKUP(B355,CRCC_DataFile_23!$F$1:$K$15,2,0)</f>
        <v>ETD</v>
      </c>
      <c r="S355" s="81" t="str">
        <f>VLOOKUP($B355,QualitativeNotes!B:C,2,FALSE)</f>
        <v>N/A</v>
      </c>
      <c r="T355" s="8" t="s">
        <v>683</v>
      </c>
      <c r="U355" s="8" t="s">
        <v>688</v>
      </c>
      <c r="V355" s="8" t="s">
        <v>685</v>
      </c>
      <c r="W355" s="77" t="s">
        <v>130</v>
      </c>
      <c r="X355" s="5" t="s">
        <v>733</v>
      </c>
      <c r="Y355" s="78" t="str">
        <f>+HLOOKUP(B355,CRCC_DataFile_23!$F$1:$K$15,11,0)</f>
        <v>Fixed Income</v>
      </c>
      <c r="Z355" s="81" t="str">
        <f>VLOOKUP($B355,QualitativeNotes!B:C,2,FALSE)</f>
        <v>N/A</v>
      </c>
      <c r="AA355" s="8" t="s">
        <v>683</v>
      </c>
      <c r="AB355" s="8" t="s">
        <v>689</v>
      </c>
      <c r="AC355" s="8" t="s">
        <v>685</v>
      </c>
      <c r="AD355" s="77" t="s">
        <v>130</v>
      </c>
      <c r="AE355" s="5" t="s">
        <v>733</v>
      </c>
      <c r="AF355" s="78" t="str">
        <f>+HLOOKUP(B355,CRCC_DataFile_23!$F$1:$K$15,12,0)</f>
        <v>Equities</v>
      </c>
      <c r="AG355" s="81" t="e">
        <f>VLOOKUP($B355,QualitativeNotes!H:I,2,FALSE)</f>
        <v>#N/A</v>
      </c>
      <c r="AH355" s="8" t="s">
        <v>683</v>
      </c>
      <c r="AI355" s="8" t="s">
        <v>690</v>
      </c>
      <c r="AJ355" s="8" t="s">
        <v>685</v>
      </c>
      <c r="AK355" s="77" t="s">
        <v>130</v>
      </c>
      <c r="AL355" s="5" t="s">
        <v>733</v>
      </c>
      <c r="AM355" s="78" t="str">
        <f>+HLOOKUP($B$355,CRCC_DataFile_23!$F$1:$K$20,15,0)</f>
        <v>IRS</v>
      </c>
      <c r="AN355" s="81" t="e">
        <f>VLOOKUP($B355,QualitativeNotes!N:O,2,FALSE)</f>
        <v>#N/A</v>
      </c>
      <c r="AO355" s="8" t="s">
        <v>683</v>
      </c>
      <c r="AP355" s="8" t="s">
        <v>691</v>
      </c>
      <c r="AQ355" s="8" t="s">
        <v>685</v>
      </c>
      <c r="AR355" s="77" t="s">
        <v>130</v>
      </c>
      <c r="AS355" s="5" t="s">
        <v>733</v>
      </c>
      <c r="AT355" s="78" t="str">
        <f>+HLOOKUP($B$355,CRCC_DataFile_23!$F$1:$K$20,16,0)</f>
        <v>ETD</v>
      </c>
      <c r="AU355" s="81" t="e">
        <f>VLOOKUP($B355,QualitativeNotes!U:V,2,FALSE)</f>
        <v>#N/A</v>
      </c>
    </row>
    <row r="356" spans="1:47" ht="30" x14ac:dyDescent="0.25">
      <c r="A356" s="89" t="str">
        <f t="shared" si="5"/>
        <v xml:space="preserve"> </v>
      </c>
      <c r="B356" s="90" t="s">
        <v>614</v>
      </c>
      <c r="C356" s="91" t="s">
        <v>603</v>
      </c>
      <c r="D356" s="91" t="s">
        <v>615</v>
      </c>
      <c r="E356" s="91" t="s">
        <v>71</v>
      </c>
      <c r="F356" s="8" t="s">
        <v>683</v>
      </c>
      <c r="G356" s="8" t="s">
        <v>684</v>
      </c>
      <c r="H356" s="8" t="s">
        <v>685</v>
      </c>
      <c r="I356" s="77" t="s">
        <v>130</v>
      </c>
      <c r="J356" s="5" t="s">
        <v>733</v>
      </c>
      <c r="K356" s="78"/>
      <c r="L356" s="81" t="str">
        <f>VLOOKUP(B356,QualitativeNotes!B:C,2,FALSE)</f>
        <v>N/A</v>
      </c>
      <c r="M356" s="8" t="s">
        <v>683</v>
      </c>
      <c r="N356" s="8" t="s">
        <v>687</v>
      </c>
      <c r="O356" s="8" t="s">
        <v>685</v>
      </c>
      <c r="P356" s="77" t="s">
        <v>130</v>
      </c>
      <c r="Q356" s="5" t="s">
        <v>733</v>
      </c>
      <c r="R356" s="78" t="str">
        <f>+HLOOKUP(B356,CRCC_DataFile_23!$F$1:$K$15,3,0)</f>
        <v>ETD</v>
      </c>
      <c r="S356" s="81" t="str">
        <f>VLOOKUP($B356,QualitativeNotes!B:C,2,FALSE)</f>
        <v>N/A</v>
      </c>
      <c r="T356" s="8" t="s">
        <v>683</v>
      </c>
      <c r="U356" s="8" t="s">
        <v>688</v>
      </c>
      <c r="V356" s="8" t="s">
        <v>685</v>
      </c>
      <c r="W356" s="77" t="s">
        <v>130</v>
      </c>
      <c r="X356" s="5" t="s">
        <v>733</v>
      </c>
      <c r="Y356" s="78"/>
      <c r="Z356" s="81" t="str">
        <f>VLOOKUP($B356,QualitativeNotes!B:C,2,FALSE)</f>
        <v>N/A</v>
      </c>
      <c r="AA356" s="8" t="s">
        <v>683</v>
      </c>
      <c r="AB356" s="8" t="s">
        <v>689</v>
      </c>
      <c r="AC356" s="8" t="s">
        <v>685</v>
      </c>
      <c r="AD356" s="77" t="s">
        <v>130</v>
      </c>
      <c r="AE356" s="5" t="s">
        <v>733</v>
      </c>
      <c r="AF356" s="78" t="str">
        <f>+HLOOKUP(B356,CRCC_DataFile_23!$F$1:$K$15,13,0)</f>
        <v>Equities</v>
      </c>
      <c r="AG356" s="81" t="e">
        <f>VLOOKUP($B356,QualitativeNotes!H:I,2,FALSE)</f>
        <v>#N/A</v>
      </c>
      <c r="AH356" s="8" t="s">
        <v>683</v>
      </c>
      <c r="AI356" s="8" t="s">
        <v>690</v>
      </c>
      <c r="AJ356" s="8" t="s">
        <v>685</v>
      </c>
      <c r="AK356" s="77" t="s">
        <v>130</v>
      </c>
      <c r="AL356" s="5" t="s">
        <v>733</v>
      </c>
      <c r="AM356" s="78"/>
      <c r="AN356" s="81" t="e">
        <f>VLOOKUP($B356,QualitativeNotes!N:O,2,FALSE)</f>
        <v>#N/A</v>
      </c>
      <c r="AO356" s="8" t="s">
        <v>683</v>
      </c>
      <c r="AP356" s="8" t="s">
        <v>691</v>
      </c>
      <c r="AQ356" s="8" t="s">
        <v>685</v>
      </c>
      <c r="AR356" s="77" t="s">
        <v>130</v>
      </c>
      <c r="AS356" s="5" t="s">
        <v>733</v>
      </c>
      <c r="AT356" s="78"/>
      <c r="AU356" s="81" t="e">
        <f>VLOOKUP($B356,QualitativeNotes!U:V,2,FALSE)</f>
        <v>#N/A</v>
      </c>
    </row>
    <row r="357" spans="1:47" ht="30" x14ac:dyDescent="0.25">
      <c r="A357" s="89" t="str">
        <f t="shared" si="5"/>
        <v xml:space="preserve"> </v>
      </c>
      <c r="B357" s="90" t="s">
        <v>614</v>
      </c>
      <c r="C357" s="91" t="s">
        <v>603</v>
      </c>
      <c r="D357" s="91" t="s">
        <v>615</v>
      </c>
      <c r="E357" s="91" t="s">
        <v>71</v>
      </c>
      <c r="F357" s="8" t="s">
        <v>683</v>
      </c>
      <c r="G357" s="8" t="s">
        <v>684</v>
      </c>
      <c r="H357" s="8" t="s">
        <v>685</v>
      </c>
      <c r="I357" s="77" t="s">
        <v>130</v>
      </c>
      <c r="J357" s="5" t="s">
        <v>733</v>
      </c>
      <c r="K357" s="78"/>
      <c r="L357" s="81" t="str">
        <f>VLOOKUP(B357,QualitativeNotes!B:C,2,FALSE)</f>
        <v>N/A</v>
      </c>
      <c r="M357" s="8" t="s">
        <v>683</v>
      </c>
      <c r="N357" s="8" t="s">
        <v>687</v>
      </c>
      <c r="O357" s="8" t="s">
        <v>685</v>
      </c>
      <c r="P357" s="77" t="s">
        <v>130</v>
      </c>
      <c r="Q357" s="5" t="s">
        <v>733</v>
      </c>
      <c r="R357" s="78" t="str">
        <f>+HLOOKUP(B357,CRCC_DataFile_23!$F$1:$K$15,4,0)</f>
        <v>OTC</v>
      </c>
      <c r="S357" s="81" t="str">
        <f>VLOOKUP($B357,QualitativeNotes!B:C,2,FALSE)</f>
        <v>N/A</v>
      </c>
      <c r="T357" s="8" t="s">
        <v>683</v>
      </c>
      <c r="U357" s="8" t="s">
        <v>688</v>
      </c>
      <c r="V357" s="8" t="s">
        <v>685</v>
      </c>
      <c r="W357" s="77" t="s">
        <v>130</v>
      </c>
      <c r="X357" s="5" t="s">
        <v>733</v>
      </c>
      <c r="Y357" s="78"/>
      <c r="Z357" s="81" t="str">
        <f>VLOOKUP($B357,QualitativeNotes!B:C,2,FALSE)</f>
        <v>N/A</v>
      </c>
      <c r="AA357" s="8" t="s">
        <v>683</v>
      </c>
      <c r="AB357" s="8" t="s">
        <v>689</v>
      </c>
      <c r="AC357" s="8" t="s">
        <v>685</v>
      </c>
      <c r="AD357" s="77" t="s">
        <v>130</v>
      </c>
      <c r="AE357" s="5" t="s">
        <v>733</v>
      </c>
      <c r="AF357" s="78" t="str">
        <f>+HLOOKUP(B357,CRCC_DataFile_23!$F$1:$K$15,14,0)</f>
        <v>Equities</v>
      </c>
      <c r="AG357" s="81" t="e">
        <f>VLOOKUP($B357,QualitativeNotes!H:I,2,FALSE)</f>
        <v>#N/A</v>
      </c>
      <c r="AH357" s="8" t="s">
        <v>683</v>
      </c>
      <c r="AI357" s="8" t="s">
        <v>690</v>
      </c>
      <c r="AJ357" s="8" t="s">
        <v>685</v>
      </c>
      <c r="AK357" s="77" t="s">
        <v>130</v>
      </c>
      <c r="AL357" s="5" t="s">
        <v>733</v>
      </c>
      <c r="AM357" s="78"/>
      <c r="AN357" s="81" t="e">
        <f>VLOOKUP($B357,QualitativeNotes!N:O,2,FALSE)</f>
        <v>#N/A</v>
      </c>
      <c r="AO357" s="8" t="s">
        <v>683</v>
      </c>
      <c r="AP357" s="8" t="s">
        <v>691</v>
      </c>
      <c r="AQ357" s="8" t="s">
        <v>685</v>
      </c>
      <c r="AR357" s="77" t="s">
        <v>130</v>
      </c>
      <c r="AS357" s="5" t="s">
        <v>733</v>
      </c>
      <c r="AT357" s="78"/>
      <c r="AU357" s="81" t="e">
        <f>VLOOKUP($B357,QualitativeNotes!U:V,2,FALSE)</f>
        <v>#N/A</v>
      </c>
    </row>
    <row r="358" spans="1:47" ht="30" x14ac:dyDescent="0.25">
      <c r="A358" s="89" t="str">
        <f t="shared" si="5"/>
        <v xml:space="preserve"> </v>
      </c>
      <c r="B358" s="90" t="s">
        <v>614</v>
      </c>
      <c r="C358" s="91" t="s">
        <v>603</v>
      </c>
      <c r="D358" s="91" t="s">
        <v>615</v>
      </c>
      <c r="E358" s="91" t="s">
        <v>71</v>
      </c>
      <c r="F358" s="8" t="s">
        <v>683</v>
      </c>
      <c r="G358" s="8" t="s">
        <v>684</v>
      </c>
      <c r="H358" s="8" t="s">
        <v>685</v>
      </c>
      <c r="I358" s="77" t="s">
        <v>130</v>
      </c>
      <c r="J358" s="5" t="s">
        <v>733</v>
      </c>
      <c r="K358" s="78"/>
      <c r="L358" s="81" t="str">
        <f>VLOOKUP(B358,QualitativeNotes!B:C,2,FALSE)</f>
        <v>N/A</v>
      </c>
      <c r="M358" s="8" t="s">
        <v>683</v>
      </c>
      <c r="N358" s="8" t="s">
        <v>687</v>
      </c>
      <c r="O358" s="8" t="s">
        <v>685</v>
      </c>
      <c r="P358" s="77" t="s">
        <v>130</v>
      </c>
      <c r="Q358" s="5" t="s">
        <v>733</v>
      </c>
      <c r="R358" s="78" t="str">
        <f>+HLOOKUP(B358,CRCC_DataFile_23!$F$1:$K$15,5,0)</f>
        <v>OTC</v>
      </c>
      <c r="S358" s="81" t="str">
        <f>VLOOKUP($B358,QualitativeNotes!B:C,2,FALSE)</f>
        <v>N/A</v>
      </c>
      <c r="T358" s="8" t="s">
        <v>683</v>
      </c>
      <c r="U358" s="8" t="s">
        <v>688</v>
      </c>
      <c r="V358" s="8" t="s">
        <v>685</v>
      </c>
      <c r="W358" s="77" t="s">
        <v>130</v>
      </c>
      <c r="X358" s="5" t="s">
        <v>733</v>
      </c>
      <c r="Y358" s="78"/>
      <c r="Z358" s="81" t="str">
        <f>VLOOKUP($B358,QualitativeNotes!B:C,2,FALSE)</f>
        <v>N/A</v>
      </c>
      <c r="AA358" s="8" t="s">
        <v>683</v>
      </c>
      <c r="AB358" s="8" t="s">
        <v>689</v>
      </c>
      <c r="AC358" s="8" t="s">
        <v>685</v>
      </c>
      <c r="AD358" s="77" t="s">
        <v>130</v>
      </c>
      <c r="AE358" s="5" t="s">
        <v>733</v>
      </c>
      <c r="AF358" s="78"/>
      <c r="AG358" s="81" t="e">
        <f>VLOOKUP($B358,QualitativeNotes!H:I,2,FALSE)</f>
        <v>#N/A</v>
      </c>
      <c r="AH358" s="8" t="s">
        <v>683</v>
      </c>
      <c r="AI358" s="8" t="s">
        <v>690</v>
      </c>
      <c r="AJ358" s="8" t="s">
        <v>685</v>
      </c>
      <c r="AK358" s="77" t="s">
        <v>130</v>
      </c>
      <c r="AL358" s="5" t="s">
        <v>733</v>
      </c>
      <c r="AM358" s="78"/>
      <c r="AN358" s="81" t="e">
        <f>VLOOKUP($B358,QualitativeNotes!N:O,2,FALSE)</f>
        <v>#N/A</v>
      </c>
      <c r="AO358" s="8" t="s">
        <v>683</v>
      </c>
      <c r="AP358" s="8" t="s">
        <v>691</v>
      </c>
      <c r="AQ358" s="8" t="s">
        <v>685</v>
      </c>
      <c r="AR358" s="77" t="s">
        <v>130</v>
      </c>
      <c r="AS358" s="5" t="s">
        <v>733</v>
      </c>
      <c r="AT358" s="78"/>
      <c r="AU358" s="81" t="e">
        <f>VLOOKUP($B358,QualitativeNotes!U:V,2,FALSE)</f>
        <v>#N/A</v>
      </c>
    </row>
    <row r="359" spans="1:47" ht="30" x14ac:dyDescent="0.25">
      <c r="A359" s="89" t="str">
        <f t="shared" si="5"/>
        <v xml:space="preserve"> </v>
      </c>
      <c r="B359" s="90" t="s">
        <v>614</v>
      </c>
      <c r="C359" s="91" t="s">
        <v>603</v>
      </c>
      <c r="D359" s="91" t="s">
        <v>615</v>
      </c>
      <c r="E359" s="91" t="s">
        <v>71</v>
      </c>
      <c r="F359" s="8" t="s">
        <v>683</v>
      </c>
      <c r="G359" s="8" t="s">
        <v>684</v>
      </c>
      <c r="H359" s="8" t="s">
        <v>685</v>
      </c>
      <c r="I359" s="77" t="s">
        <v>130</v>
      </c>
      <c r="J359" s="5" t="s">
        <v>733</v>
      </c>
      <c r="K359" s="78"/>
      <c r="L359" s="81" t="str">
        <f>VLOOKUP(B359,QualitativeNotes!B:C,2,FALSE)</f>
        <v>N/A</v>
      </c>
      <c r="M359" s="8" t="s">
        <v>683</v>
      </c>
      <c r="N359" s="8" t="s">
        <v>687</v>
      </c>
      <c r="O359" s="8" t="s">
        <v>685</v>
      </c>
      <c r="P359" s="77" t="s">
        <v>130</v>
      </c>
      <c r="Q359" s="5" t="s">
        <v>733</v>
      </c>
      <c r="R359" s="78" t="str">
        <f>+HLOOKUP(B359,CRCC_DataFile_23!$F$1:$K$15,6,0)</f>
        <v>ETD</v>
      </c>
      <c r="S359" s="81" t="str">
        <f>VLOOKUP($B359,QualitativeNotes!B:C,2,FALSE)</f>
        <v>N/A</v>
      </c>
      <c r="T359" s="8" t="s">
        <v>683</v>
      </c>
      <c r="U359" s="8" t="s">
        <v>688</v>
      </c>
      <c r="V359" s="8" t="s">
        <v>685</v>
      </c>
      <c r="W359" s="77" t="s">
        <v>130</v>
      </c>
      <c r="X359" s="5" t="s">
        <v>733</v>
      </c>
      <c r="Y359" s="78"/>
      <c r="Z359" s="81" t="str">
        <f>VLOOKUP($B359,QualitativeNotes!B:C,2,FALSE)</f>
        <v>N/A</v>
      </c>
      <c r="AA359" s="8" t="s">
        <v>683</v>
      </c>
      <c r="AB359" s="8" t="s">
        <v>689</v>
      </c>
      <c r="AC359" s="8" t="s">
        <v>685</v>
      </c>
      <c r="AD359" s="77" t="s">
        <v>130</v>
      </c>
      <c r="AE359" s="5" t="s">
        <v>733</v>
      </c>
      <c r="AF359" s="78"/>
      <c r="AG359" s="81" t="e">
        <f>VLOOKUP($B359,QualitativeNotes!H:I,2,FALSE)</f>
        <v>#N/A</v>
      </c>
      <c r="AH359" s="8" t="s">
        <v>683</v>
      </c>
      <c r="AI359" s="8" t="s">
        <v>690</v>
      </c>
      <c r="AJ359" s="8" t="s">
        <v>685</v>
      </c>
      <c r="AK359" s="77" t="s">
        <v>130</v>
      </c>
      <c r="AL359" s="5" t="s">
        <v>733</v>
      </c>
      <c r="AM359" s="78"/>
      <c r="AN359" s="81" t="e">
        <f>VLOOKUP($B359,QualitativeNotes!N:O,2,FALSE)</f>
        <v>#N/A</v>
      </c>
      <c r="AO359" s="8" t="s">
        <v>683</v>
      </c>
      <c r="AP359" s="8" t="s">
        <v>691</v>
      </c>
      <c r="AQ359" s="8" t="s">
        <v>685</v>
      </c>
      <c r="AR359" s="77" t="s">
        <v>130</v>
      </c>
      <c r="AS359" s="5" t="s">
        <v>733</v>
      </c>
      <c r="AT359" s="78"/>
      <c r="AU359" s="81" t="e">
        <f>VLOOKUP($B359,QualitativeNotes!U:V,2,FALSE)</f>
        <v>#N/A</v>
      </c>
    </row>
    <row r="360" spans="1:47" ht="30" x14ac:dyDescent="0.25">
      <c r="A360" s="89" t="str">
        <f t="shared" si="5"/>
        <v xml:space="preserve"> </v>
      </c>
      <c r="B360" s="90" t="s">
        <v>614</v>
      </c>
      <c r="C360" s="91" t="s">
        <v>603</v>
      </c>
      <c r="D360" s="91" t="s">
        <v>615</v>
      </c>
      <c r="E360" s="91" t="s">
        <v>71</v>
      </c>
      <c r="F360" s="8" t="s">
        <v>683</v>
      </c>
      <c r="G360" s="8" t="s">
        <v>684</v>
      </c>
      <c r="H360" s="8" t="s">
        <v>685</v>
      </c>
      <c r="I360" s="77" t="s">
        <v>130</v>
      </c>
      <c r="J360" s="5" t="s">
        <v>733</v>
      </c>
      <c r="K360" s="78"/>
      <c r="L360" s="81" t="str">
        <f>VLOOKUP(B360,QualitativeNotes!B:C,2,FALSE)</f>
        <v>N/A</v>
      </c>
      <c r="M360" s="8" t="s">
        <v>683</v>
      </c>
      <c r="N360" s="8" t="s">
        <v>687</v>
      </c>
      <c r="O360" s="8" t="s">
        <v>685</v>
      </c>
      <c r="P360" s="77" t="s">
        <v>130</v>
      </c>
      <c r="Q360" s="5" t="s">
        <v>733</v>
      </c>
      <c r="R360" s="78" t="str">
        <f>+HLOOKUP(B360,CRCC_DataFile_23!$F$1:$K$15,7,0)</f>
        <v>ETD</v>
      </c>
      <c r="S360" s="81" t="str">
        <f>VLOOKUP($B360,QualitativeNotes!B:C,2,FALSE)</f>
        <v>N/A</v>
      </c>
      <c r="T360" s="8" t="s">
        <v>683</v>
      </c>
      <c r="U360" s="8" t="s">
        <v>688</v>
      </c>
      <c r="V360" s="8" t="s">
        <v>685</v>
      </c>
      <c r="W360" s="77" t="s">
        <v>130</v>
      </c>
      <c r="X360" s="5" t="s">
        <v>733</v>
      </c>
      <c r="Y360" s="78"/>
      <c r="Z360" s="81" t="str">
        <f>VLOOKUP($B360,QualitativeNotes!B:C,2,FALSE)</f>
        <v>N/A</v>
      </c>
      <c r="AA360" s="8" t="s">
        <v>683</v>
      </c>
      <c r="AB360" s="8" t="s">
        <v>689</v>
      </c>
      <c r="AC360" s="8" t="s">
        <v>685</v>
      </c>
      <c r="AD360" s="77" t="s">
        <v>130</v>
      </c>
      <c r="AE360" s="5" t="s">
        <v>733</v>
      </c>
      <c r="AF360" s="78"/>
      <c r="AG360" s="81" t="e">
        <f>VLOOKUP($B360,QualitativeNotes!H:I,2,FALSE)</f>
        <v>#N/A</v>
      </c>
      <c r="AH360" s="8" t="s">
        <v>683</v>
      </c>
      <c r="AI360" s="8" t="s">
        <v>690</v>
      </c>
      <c r="AJ360" s="8" t="s">
        <v>685</v>
      </c>
      <c r="AK360" s="77" t="s">
        <v>130</v>
      </c>
      <c r="AL360" s="5" t="s">
        <v>733</v>
      </c>
      <c r="AM360" s="78"/>
      <c r="AN360" s="81" t="e">
        <f>VLOOKUP($B360,QualitativeNotes!N:O,2,FALSE)</f>
        <v>#N/A</v>
      </c>
      <c r="AO360" s="8" t="s">
        <v>683</v>
      </c>
      <c r="AP360" s="8" t="s">
        <v>691</v>
      </c>
      <c r="AQ360" s="8" t="s">
        <v>685</v>
      </c>
      <c r="AR360" s="77" t="s">
        <v>130</v>
      </c>
      <c r="AS360" s="5" t="s">
        <v>733</v>
      </c>
      <c r="AT360" s="78"/>
      <c r="AU360" s="81" t="e">
        <f>VLOOKUP($B360,QualitativeNotes!U:V,2,FALSE)</f>
        <v>#N/A</v>
      </c>
    </row>
    <row r="361" spans="1:47" ht="30" x14ac:dyDescent="0.25">
      <c r="A361" s="89" t="str">
        <f t="shared" si="5"/>
        <v xml:space="preserve"> </v>
      </c>
      <c r="B361" s="90" t="s">
        <v>614</v>
      </c>
      <c r="C361" s="91" t="s">
        <v>603</v>
      </c>
      <c r="D361" s="91" t="s">
        <v>615</v>
      </c>
      <c r="E361" s="91" t="s">
        <v>71</v>
      </c>
      <c r="F361" s="8" t="s">
        <v>683</v>
      </c>
      <c r="G361" s="8" t="s">
        <v>684</v>
      </c>
      <c r="H361" s="8" t="s">
        <v>685</v>
      </c>
      <c r="I361" s="77" t="s">
        <v>130</v>
      </c>
      <c r="J361" s="5" t="s">
        <v>733</v>
      </c>
      <c r="K361" s="78"/>
      <c r="L361" s="81" t="str">
        <f>VLOOKUP(B361,QualitativeNotes!B:C,2,FALSE)</f>
        <v>N/A</v>
      </c>
      <c r="M361" s="8" t="s">
        <v>683</v>
      </c>
      <c r="N361" s="8" t="s">
        <v>687</v>
      </c>
      <c r="O361" s="8" t="s">
        <v>685</v>
      </c>
      <c r="P361" s="77" t="s">
        <v>130</v>
      </c>
      <c r="Q361" s="5" t="s">
        <v>733</v>
      </c>
      <c r="R361" s="78" t="str">
        <f>+HLOOKUP(B361,CRCC_DataFile_23!$F$1:$K$15,8,0)</f>
        <v>ETD</v>
      </c>
      <c r="S361" s="81" t="str">
        <f>VLOOKUP($B361,QualitativeNotes!B:C,2,FALSE)</f>
        <v>N/A</v>
      </c>
      <c r="T361" s="8" t="s">
        <v>683</v>
      </c>
      <c r="U361" s="8" t="s">
        <v>688</v>
      </c>
      <c r="V361" s="8" t="s">
        <v>685</v>
      </c>
      <c r="W361" s="77" t="s">
        <v>130</v>
      </c>
      <c r="X361" s="5" t="s">
        <v>733</v>
      </c>
      <c r="Y361" s="78"/>
      <c r="Z361" s="81" t="str">
        <f>VLOOKUP($B361,QualitativeNotes!B:C,2,FALSE)</f>
        <v>N/A</v>
      </c>
      <c r="AA361" s="8" t="s">
        <v>683</v>
      </c>
      <c r="AB361" s="8" t="s">
        <v>689</v>
      </c>
      <c r="AC361" s="8" t="s">
        <v>685</v>
      </c>
      <c r="AD361" s="77" t="s">
        <v>130</v>
      </c>
      <c r="AE361" s="5" t="s">
        <v>733</v>
      </c>
      <c r="AF361" s="78"/>
      <c r="AG361" s="81" t="e">
        <f>VLOOKUP($B361,QualitativeNotes!H:I,2,FALSE)</f>
        <v>#N/A</v>
      </c>
      <c r="AH361" s="8" t="s">
        <v>683</v>
      </c>
      <c r="AI361" s="8" t="s">
        <v>690</v>
      </c>
      <c r="AJ361" s="8" t="s">
        <v>685</v>
      </c>
      <c r="AK361" s="77" t="s">
        <v>130</v>
      </c>
      <c r="AL361" s="5" t="s">
        <v>733</v>
      </c>
      <c r="AM361" s="78"/>
      <c r="AN361" s="81" t="e">
        <f>VLOOKUP($B361,QualitativeNotes!N:O,2,FALSE)</f>
        <v>#N/A</v>
      </c>
      <c r="AO361" s="8" t="s">
        <v>683</v>
      </c>
      <c r="AP361" s="8" t="s">
        <v>691</v>
      </c>
      <c r="AQ361" s="8" t="s">
        <v>685</v>
      </c>
      <c r="AR361" s="77" t="s">
        <v>130</v>
      </c>
      <c r="AS361" s="5" t="s">
        <v>733</v>
      </c>
      <c r="AT361" s="78"/>
      <c r="AU361" s="81" t="e">
        <f>VLOOKUP($B361,QualitativeNotes!U:V,2,FALSE)</f>
        <v>#N/A</v>
      </c>
    </row>
    <row r="362" spans="1:47" ht="30" x14ac:dyDescent="0.25">
      <c r="A362" s="89" t="str">
        <f t="shared" si="5"/>
        <v xml:space="preserve"> </v>
      </c>
      <c r="B362" s="90" t="s">
        <v>614</v>
      </c>
      <c r="C362" s="91" t="s">
        <v>603</v>
      </c>
      <c r="D362" s="91" t="s">
        <v>615</v>
      </c>
      <c r="E362" s="91" t="s">
        <v>71</v>
      </c>
      <c r="F362" s="8" t="s">
        <v>683</v>
      </c>
      <c r="G362" s="8" t="s">
        <v>684</v>
      </c>
      <c r="H362" s="8" t="s">
        <v>685</v>
      </c>
      <c r="I362" s="77" t="s">
        <v>130</v>
      </c>
      <c r="J362" s="5" t="s">
        <v>733</v>
      </c>
      <c r="K362" s="78"/>
      <c r="L362" s="81" t="str">
        <f>VLOOKUP(B362,QualitativeNotes!B:C,2,FALSE)</f>
        <v>N/A</v>
      </c>
      <c r="M362" s="8" t="s">
        <v>683</v>
      </c>
      <c r="N362" s="8" t="s">
        <v>687</v>
      </c>
      <c r="O362" s="8" t="s">
        <v>685</v>
      </c>
      <c r="P362" s="77" t="s">
        <v>130</v>
      </c>
      <c r="Q362" s="5" t="s">
        <v>733</v>
      </c>
      <c r="R362" s="78" t="str">
        <f>+HLOOKUP(B362,CRCC_DataFile_23!$F$1:$K$15,9,0)</f>
        <v>ETD</v>
      </c>
      <c r="S362" s="81" t="str">
        <f>VLOOKUP($B362,QualitativeNotes!B:C,2,FALSE)</f>
        <v>N/A</v>
      </c>
      <c r="T362" s="8" t="s">
        <v>683</v>
      </c>
      <c r="U362" s="8" t="s">
        <v>688</v>
      </c>
      <c r="V362" s="8" t="s">
        <v>685</v>
      </c>
      <c r="W362" s="77" t="s">
        <v>130</v>
      </c>
      <c r="X362" s="5" t="s">
        <v>733</v>
      </c>
      <c r="Y362" s="78"/>
      <c r="Z362" s="81" t="str">
        <f>VLOOKUP($B362,QualitativeNotes!B:C,2,FALSE)</f>
        <v>N/A</v>
      </c>
      <c r="AA362" s="8" t="s">
        <v>683</v>
      </c>
      <c r="AB362" s="8" t="s">
        <v>689</v>
      </c>
      <c r="AC362" s="8" t="s">
        <v>685</v>
      </c>
      <c r="AD362" s="77" t="s">
        <v>130</v>
      </c>
      <c r="AE362" s="5" t="s">
        <v>733</v>
      </c>
      <c r="AF362" s="78"/>
      <c r="AG362" s="81" t="e">
        <f>VLOOKUP($B362,QualitativeNotes!H:I,2,FALSE)</f>
        <v>#N/A</v>
      </c>
      <c r="AH362" s="8" t="s">
        <v>683</v>
      </c>
      <c r="AI362" s="8" t="s">
        <v>690</v>
      </c>
      <c r="AJ362" s="8" t="s">
        <v>685</v>
      </c>
      <c r="AK362" s="77" t="s">
        <v>130</v>
      </c>
      <c r="AL362" s="5" t="s">
        <v>733</v>
      </c>
      <c r="AM362" s="78"/>
      <c r="AN362" s="81" t="e">
        <f>VLOOKUP($B362,QualitativeNotes!N:O,2,FALSE)</f>
        <v>#N/A</v>
      </c>
      <c r="AO362" s="8" t="s">
        <v>683</v>
      </c>
      <c r="AP362" s="8" t="s">
        <v>691</v>
      </c>
      <c r="AQ362" s="8" t="s">
        <v>685</v>
      </c>
      <c r="AR362" s="77" t="s">
        <v>130</v>
      </c>
      <c r="AS362" s="5" t="s">
        <v>733</v>
      </c>
      <c r="AT362" s="78"/>
      <c r="AU362" s="81" t="e">
        <f>VLOOKUP($B362,QualitativeNotes!U:V,2,FALSE)</f>
        <v>#N/A</v>
      </c>
    </row>
    <row r="363" spans="1:47" ht="30" x14ac:dyDescent="0.25">
      <c r="A363" s="89" t="str">
        <f t="shared" si="5"/>
        <v xml:space="preserve"> </v>
      </c>
      <c r="B363" s="90" t="s">
        <v>614</v>
      </c>
      <c r="C363" s="91" t="s">
        <v>603</v>
      </c>
      <c r="D363" s="91" t="s">
        <v>615</v>
      </c>
      <c r="E363" s="91" t="s">
        <v>71</v>
      </c>
      <c r="F363" s="8" t="s">
        <v>683</v>
      </c>
      <c r="G363" s="8" t="s">
        <v>684</v>
      </c>
      <c r="H363" s="8" t="s">
        <v>685</v>
      </c>
      <c r="I363" s="77" t="s">
        <v>130</v>
      </c>
      <c r="J363" s="5" t="s">
        <v>733</v>
      </c>
      <c r="K363" s="78"/>
      <c r="L363" s="81" t="str">
        <f>VLOOKUP(B363,QualitativeNotes!B:C,2,FALSE)</f>
        <v>N/A</v>
      </c>
      <c r="M363" s="8" t="s">
        <v>683</v>
      </c>
      <c r="N363" s="8" t="s">
        <v>687</v>
      </c>
      <c r="O363" s="8" t="s">
        <v>685</v>
      </c>
      <c r="P363" s="77" t="s">
        <v>130</v>
      </c>
      <c r="Q363" s="5" t="s">
        <v>733</v>
      </c>
      <c r="R363" s="78" t="str">
        <f>+HLOOKUP(B363,CRCC_DataFile_23!$F$1:$K$15,10,0)</f>
        <v>ETD</v>
      </c>
      <c r="S363" s="81" t="str">
        <f>VLOOKUP($B363,QualitativeNotes!B:C,2,FALSE)</f>
        <v>N/A</v>
      </c>
      <c r="T363" s="8" t="s">
        <v>683</v>
      </c>
      <c r="U363" s="8" t="s">
        <v>688</v>
      </c>
      <c r="V363" s="8" t="s">
        <v>685</v>
      </c>
      <c r="W363" s="77" t="s">
        <v>130</v>
      </c>
      <c r="X363" s="5" t="s">
        <v>733</v>
      </c>
      <c r="Y363" s="78"/>
      <c r="Z363" s="81" t="str">
        <f>VLOOKUP($B363,QualitativeNotes!B:C,2,FALSE)</f>
        <v>N/A</v>
      </c>
      <c r="AA363" s="8" t="s">
        <v>683</v>
      </c>
      <c r="AB363" s="8" t="s">
        <v>689</v>
      </c>
      <c r="AC363" s="8" t="s">
        <v>685</v>
      </c>
      <c r="AD363" s="77" t="s">
        <v>130</v>
      </c>
      <c r="AE363" s="5" t="s">
        <v>733</v>
      </c>
      <c r="AF363" s="78"/>
      <c r="AG363" s="81" t="e">
        <f>VLOOKUP($B363,QualitativeNotes!H:I,2,FALSE)</f>
        <v>#N/A</v>
      </c>
      <c r="AH363" s="8" t="s">
        <v>683</v>
      </c>
      <c r="AI363" s="8" t="s">
        <v>690</v>
      </c>
      <c r="AJ363" s="8" t="s">
        <v>685</v>
      </c>
      <c r="AK363" s="77" t="s">
        <v>130</v>
      </c>
      <c r="AL363" s="5" t="s">
        <v>733</v>
      </c>
      <c r="AM363" s="78"/>
      <c r="AN363" s="81" t="e">
        <f>VLOOKUP($B363,QualitativeNotes!N:O,2,FALSE)</f>
        <v>#N/A</v>
      </c>
      <c r="AO363" s="8" t="s">
        <v>683</v>
      </c>
      <c r="AP363" s="8" t="s">
        <v>691</v>
      </c>
      <c r="AQ363" s="8" t="s">
        <v>685</v>
      </c>
      <c r="AR363" s="77" t="s">
        <v>130</v>
      </c>
      <c r="AS363" s="5" t="s">
        <v>733</v>
      </c>
      <c r="AT363" s="78"/>
      <c r="AU363" s="81" t="e">
        <f>VLOOKUP($B363,QualitativeNotes!U:V,2,FALSE)</f>
        <v>#N/A</v>
      </c>
    </row>
    <row r="364" spans="1:47" ht="30" x14ac:dyDescent="0.25">
      <c r="A364" s="89" t="str">
        <f t="shared" si="5"/>
        <v xml:space="preserve"> </v>
      </c>
      <c r="B364" s="90" t="s">
        <v>617</v>
      </c>
      <c r="C364" s="91" t="s">
        <v>603</v>
      </c>
      <c r="D364" s="91" t="s">
        <v>618</v>
      </c>
      <c r="E364" s="91" t="s">
        <v>71</v>
      </c>
      <c r="F364" s="8" t="s">
        <v>683</v>
      </c>
      <c r="G364" s="8" t="s">
        <v>684</v>
      </c>
      <c r="H364" s="8" t="s">
        <v>685</v>
      </c>
      <c r="I364" s="77" t="s">
        <v>130</v>
      </c>
      <c r="J364" s="5" t="s">
        <v>733</v>
      </c>
      <c r="K364" s="78"/>
      <c r="L364" s="81" t="str">
        <f>VLOOKUP(B364,QualitativeNotes!B:C,2,FALSE)</f>
        <v>N/A</v>
      </c>
      <c r="M364" s="8" t="s">
        <v>683</v>
      </c>
      <c r="N364" s="8" t="s">
        <v>687</v>
      </c>
      <c r="O364" s="8" t="s">
        <v>685</v>
      </c>
      <c r="P364" s="77" t="s">
        <v>130</v>
      </c>
      <c r="Q364" s="5" t="s">
        <v>733</v>
      </c>
      <c r="R364" s="78" t="str">
        <f>+HLOOKUP(B364,CRCC_DataFile_23!$F$1:$K$15,2,0)</f>
        <v>BOND FUTURE</v>
      </c>
      <c r="S364" s="81" t="str">
        <f>VLOOKUP($B364,QualitativeNotes!B:C,2,FALSE)</f>
        <v>N/A</v>
      </c>
      <c r="T364" s="8" t="s">
        <v>683</v>
      </c>
      <c r="U364" s="8" t="s">
        <v>688</v>
      </c>
      <c r="V364" s="8" t="s">
        <v>685</v>
      </c>
      <c r="W364" s="77" t="s">
        <v>130</v>
      </c>
      <c r="X364" s="5" t="s">
        <v>733</v>
      </c>
      <c r="Y364" s="78" t="str" vm="4">
        <f>+HLOOKUP(B364,CRCC_DataFile_23!$F$1:$K$15,11,0)</f>
        <v>REPOS</v>
      </c>
      <c r="Z364" s="81" t="str">
        <f>VLOOKUP($B364,QualitativeNotes!B:C,2,FALSE)</f>
        <v>N/A</v>
      </c>
      <c r="AA364" s="8" t="s">
        <v>683</v>
      </c>
      <c r="AB364" s="8" t="s">
        <v>689</v>
      </c>
      <c r="AC364" s="8" t="s">
        <v>685</v>
      </c>
      <c r="AD364" s="77" t="s">
        <v>130</v>
      </c>
      <c r="AE364" s="5" t="s">
        <v>733</v>
      </c>
      <c r="AF364" s="78" t="str" vm="14">
        <f>+HLOOKUP(B364,CRCC_DataFile_23!$F$1:$K$15,12,0)</f>
        <v>SPOT MARKET</v>
      </c>
      <c r="AG364" s="81" t="e">
        <f>VLOOKUP($B364,QualitativeNotes!H:I,2,FALSE)</f>
        <v>#N/A</v>
      </c>
      <c r="AH364" s="8" t="s">
        <v>683</v>
      </c>
      <c r="AI364" s="8" t="s">
        <v>690</v>
      </c>
      <c r="AJ364" s="8" t="s">
        <v>685</v>
      </c>
      <c r="AK364" s="77" t="s">
        <v>130</v>
      </c>
      <c r="AL364" s="5" t="s">
        <v>733</v>
      </c>
      <c r="AM364" s="78" t="str" vm="6">
        <f>+HLOOKUP($B$364,CRCC_DataFile_23!$F$1:$K$20,15,0)</f>
        <v>IRS</v>
      </c>
      <c r="AN364" s="81" t="e">
        <f>VLOOKUP($B364,QualitativeNotes!N:O,2,FALSE)</f>
        <v>#N/A</v>
      </c>
      <c r="AO364" s="8" t="s">
        <v>683</v>
      </c>
      <c r="AP364" s="8" t="s">
        <v>691</v>
      </c>
      <c r="AQ364" s="8" t="s">
        <v>685</v>
      </c>
      <c r="AR364" s="77" t="s">
        <v>130</v>
      </c>
      <c r="AS364" s="5" t="s">
        <v>733</v>
      </c>
      <c r="AT364" s="78" t="str" vm="1">
        <f>+HLOOKUP($B$364,CRCC_DataFile_23!$F$1:$K$20,16,0)</f>
        <v>USDCOP SPOT</v>
      </c>
      <c r="AU364" s="81" t="e">
        <f>VLOOKUP($B364,QualitativeNotes!U:V,2,FALSE)</f>
        <v>#N/A</v>
      </c>
    </row>
    <row r="365" spans="1:47" ht="30" x14ac:dyDescent="0.25">
      <c r="A365" s="89" t="str">
        <f t="shared" si="5"/>
        <v xml:space="preserve"> </v>
      </c>
      <c r="B365" s="90" t="s">
        <v>617</v>
      </c>
      <c r="C365" s="91" t="s">
        <v>603</v>
      </c>
      <c r="D365" s="91" t="s">
        <v>618</v>
      </c>
      <c r="E365" s="91" t="s">
        <v>71</v>
      </c>
      <c r="F365" s="8" t="s">
        <v>683</v>
      </c>
      <c r="G365" s="8" t="s">
        <v>684</v>
      </c>
      <c r="H365" s="8" t="s">
        <v>685</v>
      </c>
      <c r="I365" s="77" t="s">
        <v>130</v>
      </c>
      <c r="J365" s="5" t="s">
        <v>733</v>
      </c>
      <c r="K365" s="78"/>
      <c r="L365" s="81" t="str">
        <f>VLOOKUP(B365,QualitativeNotes!B:C,2,FALSE)</f>
        <v>N/A</v>
      </c>
      <c r="M365" s="8" t="s">
        <v>683</v>
      </c>
      <c r="N365" s="8" t="s">
        <v>687</v>
      </c>
      <c r="O365" s="8" t="s">
        <v>685</v>
      </c>
      <c r="P365" s="77" t="s">
        <v>130</v>
      </c>
      <c r="Q365" s="5" t="s">
        <v>733</v>
      </c>
      <c r="R365" s="78" t="str" vm="11">
        <f>+HLOOKUP(B365,CRCC_DataFile_23!$F$1:$K$15,3,0)</f>
        <v>INDEX FUTURE</v>
      </c>
      <c r="S365" s="81" t="str">
        <f>VLOOKUP($B365,QualitativeNotes!B:C,2,FALSE)</f>
        <v>N/A</v>
      </c>
      <c r="T365" s="8" t="s">
        <v>683</v>
      </c>
      <c r="U365" s="8" t="s">
        <v>688</v>
      </c>
      <c r="V365" s="8" t="s">
        <v>685</v>
      </c>
      <c r="W365" s="77" t="s">
        <v>130</v>
      </c>
      <c r="X365" s="5" t="s">
        <v>733</v>
      </c>
      <c r="Y365" s="78"/>
      <c r="Z365" s="81" t="str">
        <f>VLOOKUP($B365,QualitativeNotes!B:C,2,FALSE)</f>
        <v>N/A</v>
      </c>
      <c r="AA365" s="8" t="s">
        <v>683</v>
      </c>
      <c r="AB365" s="8" t="s">
        <v>689</v>
      </c>
      <c r="AC365" s="8" t="s">
        <v>685</v>
      </c>
      <c r="AD365" s="77" t="s">
        <v>130</v>
      </c>
      <c r="AE365" s="5" t="s">
        <v>733</v>
      </c>
      <c r="AF365" s="78" t="str" vm="10">
        <f>+HLOOKUP(B365,CRCC_DataFile_23!$F$1:$K$15,13,0)</f>
        <v>BUY SELL BACK</v>
      </c>
      <c r="AG365" s="81" t="e">
        <f>VLOOKUP($B365,QualitativeNotes!H:I,2,FALSE)</f>
        <v>#N/A</v>
      </c>
      <c r="AH365" s="8" t="s">
        <v>683</v>
      </c>
      <c r="AI365" s="8" t="s">
        <v>690</v>
      </c>
      <c r="AJ365" s="8" t="s">
        <v>685</v>
      </c>
      <c r="AK365" s="77" t="s">
        <v>130</v>
      </c>
      <c r="AL365" s="5" t="s">
        <v>733</v>
      </c>
      <c r="AM365" s="78"/>
      <c r="AN365" s="81" t="e">
        <f>VLOOKUP($B365,QualitativeNotes!N:O,2,FALSE)</f>
        <v>#N/A</v>
      </c>
      <c r="AO365" s="8" t="s">
        <v>683</v>
      </c>
      <c r="AP365" s="8" t="s">
        <v>691</v>
      </c>
      <c r="AQ365" s="8" t="s">
        <v>685</v>
      </c>
      <c r="AR365" s="77" t="s">
        <v>130</v>
      </c>
      <c r="AS365" s="5" t="s">
        <v>733</v>
      </c>
      <c r="AT365" s="78"/>
      <c r="AU365" s="81" t="e">
        <f>VLOOKUP($B365,QualitativeNotes!U:V,2,FALSE)</f>
        <v>#N/A</v>
      </c>
    </row>
    <row r="366" spans="1:47" ht="30" x14ac:dyDescent="0.25">
      <c r="A366" s="89" t="str">
        <f t="shared" si="5"/>
        <v xml:space="preserve"> </v>
      </c>
      <c r="B366" s="90" t="s">
        <v>617</v>
      </c>
      <c r="C366" s="91" t="s">
        <v>603</v>
      </c>
      <c r="D366" s="91" t="s">
        <v>618</v>
      </c>
      <c r="E366" s="91" t="s">
        <v>71</v>
      </c>
      <c r="F366" s="8" t="s">
        <v>683</v>
      </c>
      <c r="G366" s="8" t="s">
        <v>684</v>
      </c>
      <c r="H366" s="8" t="s">
        <v>685</v>
      </c>
      <c r="I366" s="77" t="s">
        <v>130</v>
      </c>
      <c r="J366" s="5" t="s">
        <v>733</v>
      </c>
      <c r="K366" s="78"/>
      <c r="L366" s="81" t="str">
        <f>VLOOKUP(B366,QualitativeNotes!B:C,2,FALSE)</f>
        <v>N/A</v>
      </c>
      <c r="M366" s="8" t="s">
        <v>683</v>
      </c>
      <c r="N366" s="8" t="s">
        <v>687</v>
      </c>
      <c r="O366" s="8" t="s">
        <v>685</v>
      </c>
      <c r="P366" s="77" t="s">
        <v>130</v>
      </c>
      <c r="Q366" s="5" t="s">
        <v>733</v>
      </c>
      <c r="R366" s="78" t="str" vm="7">
        <f>+HLOOKUP(B366,CRCC_DataFile_23!$F$1:$K$15,4,0)</f>
        <v>NDF FORWARD USDCOP</v>
      </c>
      <c r="S366" s="81" t="str">
        <f>VLOOKUP($B366,QualitativeNotes!B:C,2,FALSE)</f>
        <v>N/A</v>
      </c>
      <c r="T366" s="8" t="s">
        <v>683</v>
      </c>
      <c r="U366" s="8" t="s">
        <v>688</v>
      </c>
      <c r="V366" s="8" t="s">
        <v>685</v>
      </c>
      <c r="W366" s="77" t="s">
        <v>130</v>
      </c>
      <c r="X366" s="5" t="s">
        <v>733</v>
      </c>
      <c r="Y366" s="78"/>
      <c r="Z366" s="81" t="str">
        <f>VLOOKUP($B366,QualitativeNotes!B:C,2,FALSE)</f>
        <v>N/A</v>
      </c>
      <c r="AA366" s="8" t="s">
        <v>683</v>
      </c>
      <c r="AB366" s="8" t="s">
        <v>689</v>
      </c>
      <c r="AC366" s="8" t="s">
        <v>685</v>
      </c>
      <c r="AD366" s="77" t="s">
        <v>130</v>
      </c>
      <c r="AE366" s="5" t="s">
        <v>733</v>
      </c>
      <c r="AF366" s="78" t="str" vm="3">
        <f>+HLOOKUP(B366,CRCC_DataFile_23!$F$1:$K$15,14,0)</f>
        <v>SECURITY LENDING</v>
      </c>
      <c r="AG366" s="81" t="e">
        <f>VLOOKUP($B366,QualitativeNotes!H:I,2,FALSE)</f>
        <v>#N/A</v>
      </c>
      <c r="AH366" s="8" t="s">
        <v>683</v>
      </c>
      <c r="AI366" s="8" t="s">
        <v>690</v>
      </c>
      <c r="AJ366" s="8" t="s">
        <v>685</v>
      </c>
      <c r="AK366" s="77" t="s">
        <v>130</v>
      </c>
      <c r="AL366" s="5" t="s">
        <v>733</v>
      </c>
      <c r="AM366" s="78"/>
      <c r="AN366" s="81" t="e">
        <f>VLOOKUP($B366,QualitativeNotes!N:O,2,FALSE)</f>
        <v>#N/A</v>
      </c>
      <c r="AO366" s="8" t="s">
        <v>683</v>
      </c>
      <c r="AP366" s="8" t="s">
        <v>691</v>
      </c>
      <c r="AQ366" s="8" t="s">
        <v>685</v>
      </c>
      <c r="AR366" s="77" t="s">
        <v>130</v>
      </c>
      <c r="AS366" s="5" t="s">
        <v>733</v>
      </c>
      <c r="AT366" s="78"/>
      <c r="AU366" s="81" t="e">
        <f>VLOOKUP($B366,QualitativeNotes!U:V,2,FALSE)</f>
        <v>#N/A</v>
      </c>
    </row>
    <row r="367" spans="1:47" ht="30" x14ac:dyDescent="0.25">
      <c r="A367" s="89" t="str">
        <f t="shared" si="5"/>
        <v xml:space="preserve"> </v>
      </c>
      <c r="B367" s="90" t="s">
        <v>617</v>
      </c>
      <c r="C367" s="91" t="s">
        <v>603</v>
      </c>
      <c r="D367" s="91" t="s">
        <v>618</v>
      </c>
      <c r="E367" s="91" t="s">
        <v>71</v>
      </c>
      <c r="F367" s="8" t="s">
        <v>683</v>
      </c>
      <c r="G367" s="8" t="s">
        <v>684</v>
      </c>
      <c r="H367" s="8" t="s">
        <v>685</v>
      </c>
      <c r="I367" s="77" t="s">
        <v>130</v>
      </c>
      <c r="J367" s="5" t="s">
        <v>733</v>
      </c>
      <c r="K367" s="78"/>
      <c r="L367" s="81" t="str">
        <f>VLOOKUP(B367,QualitativeNotes!B:C,2,FALSE)</f>
        <v>N/A</v>
      </c>
      <c r="M367" s="8" t="s">
        <v>683</v>
      </c>
      <c r="N367" s="8" t="s">
        <v>687</v>
      </c>
      <c r="O367" s="8" t="s">
        <v>685</v>
      </c>
      <c r="P367" s="77" t="s">
        <v>130</v>
      </c>
      <c r="Q367" s="5" t="s">
        <v>733</v>
      </c>
      <c r="R367" s="78" t="str" vm="8">
        <f>+HLOOKUP(B367,CRCC_DataFile_23!$F$1:$K$15,5,0)</f>
        <v>OIS IBR</v>
      </c>
      <c r="S367" s="81" t="str">
        <f>VLOOKUP($B367,QualitativeNotes!B:C,2,FALSE)</f>
        <v>N/A</v>
      </c>
      <c r="T367" s="8" t="s">
        <v>683</v>
      </c>
      <c r="U367" s="8" t="s">
        <v>688</v>
      </c>
      <c r="V367" s="8" t="s">
        <v>685</v>
      </c>
      <c r="W367" s="77" t="s">
        <v>130</v>
      </c>
      <c r="X367" s="5" t="s">
        <v>733</v>
      </c>
      <c r="Y367" s="78"/>
      <c r="Z367" s="81" t="str">
        <f>VLOOKUP($B367,QualitativeNotes!B:C,2,FALSE)</f>
        <v>N/A</v>
      </c>
      <c r="AA367" s="8" t="s">
        <v>683</v>
      </c>
      <c r="AB367" s="8" t="s">
        <v>689</v>
      </c>
      <c r="AC367" s="8" t="s">
        <v>685</v>
      </c>
      <c r="AD367" s="77" t="s">
        <v>130</v>
      </c>
      <c r="AE367" s="5" t="s">
        <v>733</v>
      </c>
      <c r="AF367" s="78"/>
      <c r="AG367" s="81" t="e">
        <f>VLOOKUP($B367,QualitativeNotes!H:I,2,FALSE)</f>
        <v>#N/A</v>
      </c>
      <c r="AH367" s="8" t="s">
        <v>683</v>
      </c>
      <c r="AI367" s="8" t="s">
        <v>690</v>
      </c>
      <c r="AJ367" s="8" t="s">
        <v>685</v>
      </c>
      <c r="AK367" s="77" t="s">
        <v>130</v>
      </c>
      <c r="AL367" s="5" t="s">
        <v>733</v>
      </c>
      <c r="AM367" s="78"/>
      <c r="AN367" s="81" t="e">
        <f>VLOOKUP($B367,QualitativeNotes!N:O,2,FALSE)</f>
        <v>#N/A</v>
      </c>
      <c r="AO367" s="8" t="s">
        <v>683</v>
      </c>
      <c r="AP367" s="8" t="s">
        <v>691</v>
      </c>
      <c r="AQ367" s="8" t="s">
        <v>685</v>
      </c>
      <c r="AR367" s="77" t="s">
        <v>130</v>
      </c>
      <c r="AS367" s="5" t="s">
        <v>733</v>
      </c>
      <c r="AT367" s="78"/>
      <c r="AU367" s="81" t="e">
        <f>VLOOKUP($B367,QualitativeNotes!U:V,2,FALSE)</f>
        <v>#N/A</v>
      </c>
    </row>
    <row r="368" spans="1:47" ht="30" x14ac:dyDescent="0.25">
      <c r="A368" s="89" t="str">
        <f t="shared" si="5"/>
        <v xml:space="preserve"> </v>
      </c>
      <c r="B368" s="90" t="s">
        <v>617</v>
      </c>
      <c r="C368" s="91" t="s">
        <v>603</v>
      </c>
      <c r="D368" s="91" t="s">
        <v>618</v>
      </c>
      <c r="E368" s="91" t="s">
        <v>71</v>
      </c>
      <c r="F368" s="8" t="s">
        <v>683</v>
      </c>
      <c r="G368" s="8" t="s">
        <v>684</v>
      </c>
      <c r="H368" s="8" t="s">
        <v>685</v>
      </c>
      <c r="I368" s="77" t="s">
        <v>130</v>
      </c>
      <c r="J368" s="5" t="s">
        <v>733</v>
      </c>
      <c r="K368" s="78"/>
      <c r="L368" s="81" t="str">
        <f>VLOOKUP(B368,QualitativeNotes!B:C,2,FALSE)</f>
        <v>N/A</v>
      </c>
      <c r="M368" s="8" t="s">
        <v>683</v>
      </c>
      <c r="N368" s="8" t="s">
        <v>687</v>
      </c>
      <c r="O368" s="8" t="s">
        <v>685</v>
      </c>
      <c r="P368" s="77" t="s">
        <v>130</v>
      </c>
      <c r="Q368" s="5" t="s">
        <v>733</v>
      </c>
      <c r="R368" s="78" t="str" vm="5">
        <f>+HLOOKUP(B368,CRCC_DataFile_23!$F$1:$K$15,6,0)</f>
        <v>STOCK FUTURE</v>
      </c>
      <c r="S368" s="81" t="str">
        <f>VLOOKUP($B368,QualitativeNotes!B:C,2,FALSE)</f>
        <v>N/A</v>
      </c>
      <c r="T368" s="8" t="s">
        <v>683</v>
      </c>
      <c r="U368" s="8" t="s">
        <v>688</v>
      </c>
      <c r="V368" s="8" t="s">
        <v>685</v>
      </c>
      <c r="W368" s="77" t="s">
        <v>130</v>
      </c>
      <c r="X368" s="5" t="s">
        <v>733</v>
      </c>
      <c r="Y368" s="78"/>
      <c r="Z368" s="81" t="str">
        <f>VLOOKUP($B368,QualitativeNotes!B:C,2,FALSE)</f>
        <v>N/A</v>
      </c>
      <c r="AA368" s="8" t="s">
        <v>683</v>
      </c>
      <c r="AB368" s="8" t="s">
        <v>689</v>
      </c>
      <c r="AC368" s="8" t="s">
        <v>685</v>
      </c>
      <c r="AD368" s="77" t="s">
        <v>130</v>
      </c>
      <c r="AE368" s="5" t="s">
        <v>733</v>
      </c>
      <c r="AF368" s="78"/>
      <c r="AG368" s="81" t="e">
        <f>VLOOKUP($B368,QualitativeNotes!H:I,2,FALSE)</f>
        <v>#N/A</v>
      </c>
      <c r="AH368" s="8" t="s">
        <v>683</v>
      </c>
      <c r="AI368" s="8" t="s">
        <v>690</v>
      </c>
      <c r="AJ368" s="8" t="s">
        <v>685</v>
      </c>
      <c r="AK368" s="77" t="s">
        <v>130</v>
      </c>
      <c r="AL368" s="5" t="s">
        <v>733</v>
      </c>
      <c r="AM368" s="78"/>
      <c r="AN368" s="81" t="e">
        <f>VLOOKUP($B368,QualitativeNotes!N:O,2,FALSE)</f>
        <v>#N/A</v>
      </c>
      <c r="AO368" s="8" t="s">
        <v>683</v>
      </c>
      <c r="AP368" s="8" t="s">
        <v>691</v>
      </c>
      <c r="AQ368" s="8" t="s">
        <v>685</v>
      </c>
      <c r="AR368" s="77" t="s">
        <v>130</v>
      </c>
      <c r="AS368" s="5" t="s">
        <v>733</v>
      </c>
      <c r="AT368" s="78"/>
      <c r="AU368" s="81" t="e">
        <f>VLOOKUP($B368,QualitativeNotes!U:V,2,FALSE)</f>
        <v>#N/A</v>
      </c>
    </row>
    <row r="369" spans="1:47" ht="30" x14ac:dyDescent="0.25">
      <c r="A369" s="89" t="str">
        <f t="shared" si="5"/>
        <v xml:space="preserve"> </v>
      </c>
      <c r="B369" s="90" t="s">
        <v>617</v>
      </c>
      <c r="C369" s="91" t="s">
        <v>603</v>
      </c>
      <c r="D369" s="91" t="s">
        <v>618</v>
      </c>
      <c r="E369" s="91" t="s">
        <v>71</v>
      </c>
      <c r="F369" s="8" t="s">
        <v>683</v>
      </c>
      <c r="G369" s="8" t="s">
        <v>684</v>
      </c>
      <c r="H369" s="8" t="s">
        <v>685</v>
      </c>
      <c r="I369" s="77" t="s">
        <v>130</v>
      </c>
      <c r="J369" s="5" t="s">
        <v>733</v>
      </c>
      <c r="K369" s="78"/>
      <c r="L369" s="81" t="str">
        <f>VLOOKUP(B369,QualitativeNotes!B:C,2,FALSE)</f>
        <v>N/A</v>
      </c>
      <c r="M369" s="8" t="s">
        <v>683</v>
      </c>
      <c r="N369" s="8" t="s">
        <v>687</v>
      </c>
      <c r="O369" s="8" t="s">
        <v>685</v>
      </c>
      <c r="P369" s="77" t="s">
        <v>130</v>
      </c>
      <c r="Q369" s="5" t="s">
        <v>733</v>
      </c>
      <c r="R369" s="78" t="str" vm="9">
        <f>+HLOOKUP(B369,CRCC_DataFile_23!$F$1:$K$15,7,0)</f>
        <v>USDCOP FUTURE</v>
      </c>
      <c r="S369" s="81" t="str">
        <f>VLOOKUP($B369,QualitativeNotes!B:C,2,FALSE)</f>
        <v>N/A</v>
      </c>
      <c r="T369" s="8" t="s">
        <v>683</v>
      </c>
      <c r="U369" s="8" t="s">
        <v>688</v>
      </c>
      <c r="V369" s="8" t="s">
        <v>685</v>
      </c>
      <c r="W369" s="77" t="s">
        <v>130</v>
      </c>
      <c r="X369" s="5" t="s">
        <v>733</v>
      </c>
      <c r="Y369" s="78"/>
      <c r="Z369" s="81" t="str">
        <f>VLOOKUP($B369,QualitativeNotes!B:C,2,FALSE)</f>
        <v>N/A</v>
      </c>
      <c r="AA369" s="8" t="s">
        <v>683</v>
      </c>
      <c r="AB369" s="8" t="s">
        <v>689</v>
      </c>
      <c r="AC369" s="8" t="s">
        <v>685</v>
      </c>
      <c r="AD369" s="77" t="s">
        <v>130</v>
      </c>
      <c r="AE369" s="5" t="s">
        <v>733</v>
      </c>
      <c r="AF369" s="78"/>
      <c r="AG369" s="81" t="e">
        <f>VLOOKUP($B369,QualitativeNotes!H:I,2,FALSE)</f>
        <v>#N/A</v>
      </c>
      <c r="AH369" s="8" t="s">
        <v>683</v>
      </c>
      <c r="AI369" s="8" t="s">
        <v>690</v>
      </c>
      <c r="AJ369" s="8" t="s">
        <v>685</v>
      </c>
      <c r="AK369" s="77" t="s">
        <v>130</v>
      </c>
      <c r="AL369" s="5" t="s">
        <v>733</v>
      </c>
      <c r="AM369" s="78"/>
      <c r="AN369" s="81" t="e">
        <f>VLOOKUP($B369,QualitativeNotes!N:O,2,FALSE)</f>
        <v>#N/A</v>
      </c>
      <c r="AO369" s="8" t="s">
        <v>683</v>
      </c>
      <c r="AP369" s="8" t="s">
        <v>691</v>
      </c>
      <c r="AQ369" s="8" t="s">
        <v>685</v>
      </c>
      <c r="AR369" s="77" t="s">
        <v>130</v>
      </c>
      <c r="AS369" s="5" t="s">
        <v>733</v>
      </c>
      <c r="AT369" s="78"/>
      <c r="AU369" s="81" t="e">
        <f>VLOOKUP($B369,QualitativeNotes!U:V,2,FALSE)</f>
        <v>#N/A</v>
      </c>
    </row>
    <row r="370" spans="1:47" ht="30" x14ac:dyDescent="0.25">
      <c r="A370" s="89" t="str">
        <f t="shared" si="5"/>
        <v xml:space="preserve"> </v>
      </c>
      <c r="B370" s="90" t="s">
        <v>617</v>
      </c>
      <c r="C370" s="91" t="s">
        <v>603</v>
      </c>
      <c r="D370" s="91" t="s">
        <v>618</v>
      </c>
      <c r="E370" s="91" t="s">
        <v>71</v>
      </c>
      <c r="F370" s="8" t="s">
        <v>683</v>
      </c>
      <c r="G370" s="8" t="s">
        <v>684</v>
      </c>
      <c r="H370" s="8" t="s">
        <v>685</v>
      </c>
      <c r="I370" s="77" t="s">
        <v>130</v>
      </c>
      <c r="J370" s="5" t="s">
        <v>733</v>
      </c>
      <c r="K370" s="78"/>
      <c r="L370" s="81" t="str">
        <f>VLOOKUP(B370,QualitativeNotes!B:C,2,FALSE)</f>
        <v>N/A</v>
      </c>
      <c r="M370" s="8" t="s">
        <v>683</v>
      </c>
      <c r="N370" s="8" t="s">
        <v>687</v>
      </c>
      <c r="O370" s="8" t="s">
        <v>685</v>
      </c>
      <c r="P370" s="77" t="s">
        <v>130</v>
      </c>
      <c r="Q370" s="5" t="s">
        <v>733</v>
      </c>
      <c r="R370" s="78" t="str" vm="12">
        <f>+HLOOKUP(B370,CRCC_DataFile_23!$F$1:$K$15,8,0)</f>
        <v>ENERGY FUTURE</v>
      </c>
      <c r="S370" s="81" t="str">
        <f>VLOOKUP($B370,QualitativeNotes!B:C,2,FALSE)</f>
        <v>N/A</v>
      </c>
      <c r="T370" s="8" t="s">
        <v>683</v>
      </c>
      <c r="U370" s="8" t="s">
        <v>688</v>
      </c>
      <c r="V370" s="8" t="s">
        <v>685</v>
      </c>
      <c r="W370" s="77" t="s">
        <v>130</v>
      </c>
      <c r="X370" s="5" t="s">
        <v>733</v>
      </c>
      <c r="Y370" s="78"/>
      <c r="Z370" s="81" t="str">
        <f>VLOOKUP($B370,QualitativeNotes!B:C,2,FALSE)</f>
        <v>N/A</v>
      </c>
      <c r="AA370" s="8" t="s">
        <v>683</v>
      </c>
      <c r="AB370" s="8" t="s">
        <v>689</v>
      </c>
      <c r="AC370" s="8" t="s">
        <v>685</v>
      </c>
      <c r="AD370" s="77" t="s">
        <v>130</v>
      </c>
      <c r="AE370" s="5" t="s">
        <v>733</v>
      </c>
      <c r="AF370" s="78"/>
      <c r="AG370" s="81" t="e">
        <f>VLOOKUP($B370,QualitativeNotes!H:I,2,FALSE)</f>
        <v>#N/A</v>
      </c>
      <c r="AH370" s="8" t="s">
        <v>683</v>
      </c>
      <c r="AI370" s="8" t="s">
        <v>690</v>
      </c>
      <c r="AJ370" s="8" t="s">
        <v>685</v>
      </c>
      <c r="AK370" s="77" t="s">
        <v>130</v>
      </c>
      <c r="AL370" s="5" t="s">
        <v>733</v>
      </c>
      <c r="AM370" s="78"/>
      <c r="AN370" s="81" t="e">
        <f>VLOOKUP($B370,QualitativeNotes!N:O,2,FALSE)</f>
        <v>#N/A</v>
      </c>
      <c r="AO370" s="8" t="s">
        <v>683</v>
      </c>
      <c r="AP370" s="8" t="s">
        <v>691</v>
      </c>
      <c r="AQ370" s="8" t="s">
        <v>685</v>
      </c>
      <c r="AR370" s="77" t="s">
        <v>130</v>
      </c>
      <c r="AS370" s="5" t="s">
        <v>733</v>
      </c>
      <c r="AT370" s="78"/>
      <c r="AU370" s="81" t="e">
        <f>VLOOKUP($B370,QualitativeNotes!U:V,2,FALSE)</f>
        <v>#N/A</v>
      </c>
    </row>
    <row r="371" spans="1:47" ht="30" x14ac:dyDescent="0.25">
      <c r="A371" s="89" t="str">
        <f t="shared" si="5"/>
        <v xml:space="preserve"> </v>
      </c>
      <c r="B371" s="90" t="s">
        <v>617</v>
      </c>
      <c r="C371" s="91" t="s">
        <v>603</v>
      </c>
      <c r="D371" s="91" t="s">
        <v>618</v>
      </c>
      <c r="E371" s="91" t="s">
        <v>71</v>
      </c>
      <c r="F371" s="8" t="s">
        <v>683</v>
      </c>
      <c r="G371" s="8" t="s">
        <v>684</v>
      </c>
      <c r="H371" s="8" t="s">
        <v>685</v>
      </c>
      <c r="I371" s="77" t="s">
        <v>130</v>
      </c>
      <c r="J371" s="5" t="s">
        <v>733</v>
      </c>
      <c r="K371" s="78"/>
      <c r="L371" s="81" t="str">
        <f>VLOOKUP(B371,QualitativeNotes!B:C,2,FALSE)</f>
        <v>N/A</v>
      </c>
      <c r="M371" s="8" t="s">
        <v>683</v>
      </c>
      <c r="N371" s="8" t="s">
        <v>687</v>
      </c>
      <c r="O371" s="8" t="s">
        <v>685</v>
      </c>
      <c r="P371" s="77" t="s">
        <v>130</v>
      </c>
      <c r="Q371" s="5" t="s">
        <v>733</v>
      </c>
      <c r="R371" s="78" t="str" vm="13">
        <f>+HLOOKUP(B371,CRCC_DataFile_23!$F$1:$K$15,9,0)</f>
        <v>USDCOP OPTIONS</v>
      </c>
      <c r="S371" s="81" t="str">
        <f>VLOOKUP($B371,QualitativeNotes!B:C,2,FALSE)</f>
        <v>N/A</v>
      </c>
      <c r="T371" s="8" t="s">
        <v>683</v>
      </c>
      <c r="U371" s="8" t="s">
        <v>688</v>
      </c>
      <c r="V371" s="8" t="s">
        <v>685</v>
      </c>
      <c r="W371" s="77" t="s">
        <v>130</v>
      </c>
      <c r="X371" s="5" t="s">
        <v>733</v>
      </c>
      <c r="Y371" s="78"/>
      <c r="Z371" s="81" t="str">
        <f>VLOOKUP($B371,QualitativeNotes!B:C,2,FALSE)</f>
        <v>N/A</v>
      </c>
      <c r="AA371" s="8" t="s">
        <v>683</v>
      </c>
      <c r="AB371" s="8" t="s">
        <v>689</v>
      </c>
      <c r="AC371" s="8" t="s">
        <v>685</v>
      </c>
      <c r="AD371" s="77" t="s">
        <v>130</v>
      </c>
      <c r="AE371" s="5" t="s">
        <v>733</v>
      </c>
      <c r="AF371" s="78"/>
      <c r="AG371" s="81" t="e">
        <f>VLOOKUP($B371,QualitativeNotes!H:I,2,FALSE)</f>
        <v>#N/A</v>
      </c>
      <c r="AH371" s="8" t="s">
        <v>683</v>
      </c>
      <c r="AI371" s="8" t="s">
        <v>690</v>
      </c>
      <c r="AJ371" s="8" t="s">
        <v>685</v>
      </c>
      <c r="AK371" s="77" t="s">
        <v>130</v>
      </c>
      <c r="AL371" s="5" t="s">
        <v>733</v>
      </c>
      <c r="AM371" s="78"/>
      <c r="AN371" s="81" t="e">
        <f>VLOOKUP($B371,QualitativeNotes!N:O,2,FALSE)</f>
        <v>#N/A</v>
      </c>
      <c r="AO371" s="8" t="s">
        <v>683</v>
      </c>
      <c r="AP371" s="8" t="s">
        <v>691</v>
      </c>
      <c r="AQ371" s="8" t="s">
        <v>685</v>
      </c>
      <c r="AR371" s="77" t="s">
        <v>130</v>
      </c>
      <c r="AS371" s="5" t="s">
        <v>733</v>
      </c>
      <c r="AT371" s="78"/>
      <c r="AU371" s="81" t="e">
        <f>VLOOKUP($B371,QualitativeNotes!U:V,2,FALSE)</f>
        <v>#N/A</v>
      </c>
    </row>
    <row r="372" spans="1:47" ht="30" x14ac:dyDescent="0.25">
      <c r="A372" s="89" t="str">
        <f t="shared" si="5"/>
        <v xml:space="preserve"> </v>
      </c>
      <c r="B372" s="90" t="s">
        <v>617</v>
      </c>
      <c r="C372" s="91" t="s">
        <v>603</v>
      </c>
      <c r="D372" s="91" t="s">
        <v>618</v>
      </c>
      <c r="E372" s="91" t="s">
        <v>71</v>
      </c>
      <c r="F372" s="8" t="s">
        <v>683</v>
      </c>
      <c r="G372" s="8" t="s">
        <v>684</v>
      </c>
      <c r="H372" s="8" t="s">
        <v>685</v>
      </c>
      <c r="I372" s="77" t="s">
        <v>130</v>
      </c>
      <c r="J372" s="5" t="s">
        <v>733</v>
      </c>
      <c r="K372" s="78"/>
      <c r="L372" s="81" t="str">
        <f>VLOOKUP(B372,QualitativeNotes!B:C,2,FALSE)</f>
        <v>N/A</v>
      </c>
      <c r="M372" s="8" t="s">
        <v>683</v>
      </c>
      <c r="N372" s="8" t="s">
        <v>687</v>
      </c>
      <c r="O372" s="8" t="s">
        <v>685</v>
      </c>
      <c r="P372" s="77" t="s">
        <v>130</v>
      </c>
      <c r="Q372" s="5" t="s">
        <v>733</v>
      </c>
      <c r="R372" s="78" t="str" vm="2">
        <f>+HLOOKUP(B372,CRCC_DataFile_23!$F$1:$K$15,10,0)</f>
        <v>OTRO</v>
      </c>
      <c r="S372" s="81" t="str">
        <f>VLOOKUP($B372,QualitativeNotes!B:C,2,FALSE)</f>
        <v>N/A</v>
      </c>
      <c r="T372" s="8" t="s">
        <v>683</v>
      </c>
      <c r="U372" s="8" t="s">
        <v>688</v>
      </c>
      <c r="V372" s="8" t="s">
        <v>685</v>
      </c>
      <c r="W372" s="77" t="s">
        <v>130</v>
      </c>
      <c r="X372" s="5" t="s">
        <v>733</v>
      </c>
      <c r="Y372" s="78"/>
      <c r="Z372" s="81" t="str">
        <f>VLOOKUP($B372,QualitativeNotes!B:C,2,FALSE)</f>
        <v>N/A</v>
      </c>
      <c r="AA372" s="8" t="s">
        <v>683</v>
      </c>
      <c r="AB372" s="8" t="s">
        <v>689</v>
      </c>
      <c r="AC372" s="8" t="s">
        <v>685</v>
      </c>
      <c r="AD372" s="77" t="s">
        <v>130</v>
      </c>
      <c r="AE372" s="5" t="s">
        <v>733</v>
      </c>
      <c r="AF372" s="78"/>
      <c r="AG372" s="81" t="e">
        <f>VLOOKUP($B372,QualitativeNotes!H:I,2,FALSE)</f>
        <v>#N/A</v>
      </c>
      <c r="AH372" s="8" t="s">
        <v>683</v>
      </c>
      <c r="AI372" s="8" t="s">
        <v>690</v>
      </c>
      <c r="AJ372" s="8" t="s">
        <v>685</v>
      </c>
      <c r="AK372" s="77" t="s">
        <v>130</v>
      </c>
      <c r="AL372" s="5" t="s">
        <v>733</v>
      </c>
      <c r="AM372" s="78"/>
      <c r="AN372" s="81" t="e">
        <f>VLOOKUP($B372,QualitativeNotes!N:O,2,FALSE)</f>
        <v>#N/A</v>
      </c>
      <c r="AO372" s="8" t="s">
        <v>683</v>
      </c>
      <c r="AP372" s="8" t="s">
        <v>691</v>
      </c>
      <c r="AQ372" s="8" t="s">
        <v>685</v>
      </c>
      <c r="AR372" s="77" t="s">
        <v>130</v>
      </c>
      <c r="AS372" s="5" t="s">
        <v>733</v>
      </c>
      <c r="AT372" s="78"/>
      <c r="AU372" s="81" t="e">
        <f>VLOOKUP($B372,QualitativeNotes!U:V,2,FALSE)</f>
        <v>#N/A</v>
      </c>
    </row>
    <row r="373" spans="1:47" ht="30" x14ac:dyDescent="0.25">
      <c r="A373" s="89" t="str">
        <f t="shared" si="5"/>
        <v xml:space="preserve"> </v>
      </c>
      <c r="B373" s="90" t="s">
        <v>620</v>
      </c>
      <c r="C373" s="91" t="s">
        <v>603</v>
      </c>
      <c r="D373" s="91" t="s">
        <v>621</v>
      </c>
      <c r="E373" s="91" t="s">
        <v>71</v>
      </c>
      <c r="F373" s="8" t="s">
        <v>683</v>
      </c>
      <c r="G373" s="8" t="s">
        <v>684</v>
      </c>
      <c r="H373" s="8" t="s">
        <v>685</v>
      </c>
      <c r="I373" s="77" t="s">
        <v>130</v>
      </c>
      <c r="J373" s="5" t="s">
        <v>733</v>
      </c>
      <c r="K373" s="78"/>
      <c r="L373" s="81" t="str">
        <f>VLOOKUP(B373,QualitativeNotes!B:C,2,FALSE)</f>
        <v>N/A</v>
      </c>
      <c r="M373" s="8" t="s">
        <v>683</v>
      </c>
      <c r="N373" s="8" t="s">
        <v>687</v>
      </c>
      <c r="O373" s="8" t="s">
        <v>685</v>
      </c>
      <c r="P373" s="77" t="s">
        <v>130</v>
      </c>
      <c r="Q373" s="5" t="s">
        <v>733</v>
      </c>
      <c r="R373" s="78" t="str">
        <f>+HLOOKUP(B373,CRCC_DataFile_23!$F$1:$K$15,2,0)</f>
        <v>-</v>
      </c>
      <c r="S373" s="81" t="str">
        <f>VLOOKUP($B373,QualitativeNotes!B:C,2,FALSE)</f>
        <v>N/A</v>
      </c>
      <c r="T373" s="8" t="s">
        <v>683</v>
      </c>
      <c r="U373" s="8" t="s">
        <v>688</v>
      </c>
      <c r="V373" s="8" t="s">
        <v>685</v>
      </c>
      <c r="W373" s="77" t="s">
        <v>130</v>
      </c>
      <c r="X373" s="5" t="s">
        <v>733</v>
      </c>
      <c r="Y373" s="78" t="str">
        <f>+HLOOKUP(B373,CRCC_DataFile_23!$F$1:$K$15,11,0)</f>
        <v>-</v>
      </c>
      <c r="Z373" s="81" t="str">
        <f>VLOOKUP($B373,QualitativeNotes!B:C,2,FALSE)</f>
        <v>N/A</v>
      </c>
      <c r="AA373" s="8" t="s">
        <v>683</v>
      </c>
      <c r="AB373" s="8" t="s">
        <v>689</v>
      </c>
      <c r="AC373" s="8" t="s">
        <v>685</v>
      </c>
      <c r="AD373" s="77" t="s">
        <v>130</v>
      </c>
      <c r="AE373" s="5" t="s">
        <v>733</v>
      </c>
      <c r="AF373" s="78" t="str">
        <f>+HLOOKUP(B373,CRCC_DataFile_23!$F$1:$K$15,12,0)</f>
        <v>-</v>
      </c>
      <c r="AG373" s="81" t="e">
        <f>VLOOKUP($B373,QualitativeNotes!H:I,2,FALSE)</f>
        <v>#N/A</v>
      </c>
      <c r="AH373" s="8" t="s">
        <v>683</v>
      </c>
      <c r="AI373" s="8" t="s">
        <v>690</v>
      </c>
      <c r="AJ373" s="8" t="s">
        <v>685</v>
      </c>
      <c r="AK373" s="77" t="s">
        <v>130</v>
      </c>
      <c r="AL373" s="5" t="s">
        <v>733</v>
      </c>
      <c r="AM373" s="78" t="str">
        <f>+HLOOKUP($B$373,CRCC_DataFile_23!$F$1:$K$20,15,0)</f>
        <v>-</v>
      </c>
      <c r="AN373" s="81" t="e">
        <f>VLOOKUP($B373,QualitativeNotes!N:O,2,FALSE)</f>
        <v>#N/A</v>
      </c>
      <c r="AO373" s="8" t="s">
        <v>683</v>
      </c>
      <c r="AP373" s="8" t="s">
        <v>691</v>
      </c>
      <c r="AQ373" s="8" t="s">
        <v>685</v>
      </c>
      <c r="AR373" s="77" t="s">
        <v>130</v>
      </c>
      <c r="AS373" s="5" t="s">
        <v>733</v>
      </c>
      <c r="AT373" s="78" t="str">
        <f>+HLOOKUP($B$373,CRCC_DataFile_23!$F$1:$K$20,16,0)</f>
        <v>-</v>
      </c>
      <c r="AU373" s="81" t="e">
        <f>VLOOKUP($B373,QualitativeNotes!U:V,2,FALSE)</f>
        <v>#N/A</v>
      </c>
    </row>
    <row r="374" spans="1:47" ht="30" x14ac:dyDescent="0.25">
      <c r="A374" s="89" t="str">
        <f t="shared" si="5"/>
        <v xml:space="preserve"> </v>
      </c>
      <c r="B374" s="90" t="s">
        <v>620</v>
      </c>
      <c r="C374" s="91" t="s">
        <v>603</v>
      </c>
      <c r="D374" s="91" t="s">
        <v>621</v>
      </c>
      <c r="E374" s="91" t="s">
        <v>71</v>
      </c>
      <c r="F374" s="8" t="s">
        <v>683</v>
      </c>
      <c r="G374" s="8" t="s">
        <v>684</v>
      </c>
      <c r="H374" s="8" t="s">
        <v>685</v>
      </c>
      <c r="I374" s="77" t="s">
        <v>130</v>
      </c>
      <c r="J374" s="5" t="s">
        <v>733</v>
      </c>
      <c r="K374" s="78"/>
      <c r="L374" s="81" t="str">
        <f>VLOOKUP(B374,QualitativeNotes!B:C,2,FALSE)</f>
        <v>N/A</v>
      </c>
      <c r="M374" s="8" t="s">
        <v>683</v>
      </c>
      <c r="N374" s="8" t="s">
        <v>687</v>
      </c>
      <c r="O374" s="8" t="s">
        <v>685</v>
      </c>
      <c r="P374" s="77" t="s">
        <v>130</v>
      </c>
      <c r="Q374" s="5" t="s">
        <v>733</v>
      </c>
      <c r="R374" s="78" t="str">
        <f>+HLOOKUP(B374,CRCC_DataFile_23!$F$1:$K$15,3,0)</f>
        <v>-</v>
      </c>
      <c r="S374" s="81" t="str">
        <f>VLOOKUP($B374,QualitativeNotes!B:C,2,FALSE)</f>
        <v>N/A</v>
      </c>
      <c r="T374" s="8" t="s">
        <v>683</v>
      </c>
      <c r="U374" s="8" t="s">
        <v>688</v>
      </c>
      <c r="V374" s="8" t="s">
        <v>685</v>
      </c>
      <c r="W374" s="77" t="s">
        <v>130</v>
      </c>
      <c r="X374" s="5" t="s">
        <v>733</v>
      </c>
      <c r="Y374" s="78"/>
      <c r="Z374" s="81" t="str">
        <f>VLOOKUP($B374,QualitativeNotes!B:C,2,FALSE)</f>
        <v>N/A</v>
      </c>
      <c r="AA374" s="8" t="s">
        <v>683</v>
      </c>
      <c r="AB374" s="8" t="s">
        <v>689</v>
      </c>
      <c r="AC374" s="8" t="s">
        <v>685</v>
      </c>
      <c r="AD374" s="77" t="s">
        <v>130</v>
      </c>
      <c r="AE374" s="5" t="s">
        <v>733</v>
      </c>
      <c r="AF374" s="78">
        <f>+HLOOKUP(B374,CRCC_DataFile_23!$F$1:$K$15,13,0)</f>
        <v>0</v>
      </c>
      <c r="AG374" s="81" t="e">
        <f>VLOOKUP($B374,QualitativeNotes!H:I,2,FALSE)</f>
        <v>#N/A</v>
      </c>
      <c r="AH374" s="8" t="s">
        <v>683</v>
      </c>
      <c r="AI374" s="8" t="s">
        <v>690</v>
      </c>
      <c r="AJ374" s="8" t="s">
        <v>685</v>
      </c>
      <c r="AK374" s="77" t="s">
        <v>130</v>
      </c>
      <c r="AL374" s="5" t="s">
        <v>733</v>
      </c>
      <c r="AM374" s="78"/>
      <c r="AN374" s="81" t="e">
        <f>VLOOKUP($B374,QualitativeNotes!N:O,2,FALSE)</f>
        <v>#N/A</v>
      </c>
      <c r="AO374" s="8" t="s">
        <v>683</v>
      </c>
      <c r="AP374" s="8" t="s">
        <v>691</v>
      </c>
      <c r="AQ374" s="8" t="s">
        <v>685</v>
      </c>
      <c r="AR374" s="77" t="s">
        <v>130</v>
      </c>
      <c r="AS374" s="5" t="s">
        <v>733</v>
      </c>
      <c r="AT374" s="78"/>
      <c r="AU374" s="81" t="e">
        <f>VLOOKUP($B374,QualitativeNotes!U:V,2,FALSE)</f>
        <v>#N/A</v>
      </c>
    </row>
    <row r="375" spans="1:47" ht="30" x14ac:dyDescent="0.25">
      <c r="A375" s="89" t="str">
        <f t="shared" si="5"/>
        <v xml:space="preserve"> </v>
      </c>
      <c r="B375" s="90" t="s">
        <v>620</v>
      </c>
      <c r="C375" s="91" t="s">
        <v>603</v>
      </c>
      <c r="D375" s="91" t="s">
        <v>621</v>
      </c>
      <c r="E375" s="91" t="s">
        <v>71</v>
      </c>
      <c r="F375" s="8" t="s">
        <v>683</v>
      </c>
      <c r="G375" s="8" t="s">
        <v>684</v>
      </c>
      <c r="H375" s="8" t="s">
        <v>685</v>
      </c>
      <c r="I375" s="77" t="s">
        <v>130</v>
      </c>
      <c r="J375" s="5" t="s">
        <v>733</v>
      </c>
      <c r="K375" s="78"/>
      <c r="L375" s="81" t="str">
        <f>VLOOKUP(B375,QualitativeNotes!B:C,2,FALSE)</f>
        <v>N/A</v>
      </c>
      <c r="M375" s="8" t="s">
        <v>683</v>
      </c>
      <c r="N375" s="8" t="s">
        <v>687</v>
      </c>
      <c r="O375" s="8" t="s">
        <v>685</v>
      </c>
      <c r="P375" s="77" t="s">
        <v>130</v>
      </c>
      <c r="Q375" s="5" t="s">
        <v>733</v>
      </c>
      <c r="R375" s="78" t="str">
        <f>+HLOOKUP(B375,CRCC_DataFile_23!$F$1:$K$15,4,0)</f>
        <v>-</v>
      </c>
      <c r="S375" s="81" t="str">
        <f>VLOOKUP($B375,QualitativeNotes!B:C,2,FALSE)</f>
        <v>N/A</v>
      </c>
      <c r="T375" s="8" t="s">
        <v>683</v>
      </c>
      <c r="U375" s="8" t="s">
        <v>688</v>
      </c>
      <c r="V375" s="8" t="s">
        <v>685</v>
      </c>
      <c r="W375" s="77" t="s">
        <v>130</v>
      </c>
      <c r="X375" s="5" t="s">
        <v>733</v>
      </c>
      <c r="Y375" s="78"/>
      <c r="Z375" s="81" t="str">
        <f>VLOOKUP($B375,QualitativeNotes!B:C,2,FALSE)</f>
        <v>N/A</v>
      </c>
      <c r="AA375" s="8" t="s">
        <v>683</v>
      </c>
      <c r="AB375" s="8" t="s">
        <v>689</v>
      </c>
      <c r="AC375" s="8" t="s">
        <v>685</v>
      </c>
      <c r="AD375" s="77" t="s">
        <v>130</v>
      </c>
      <c r="AE375" s="5" t="s">
        <v>733</v>
      </c>
      <c r="AF375" s="78" t="str">
        <f>+HLOOKUP(B375,CRCC_DataFile_23!$F$1:$K$15,14,0)</f>
        <v>-</v>
      </c>
      <c r="AG375" s="81" t="e">
        <f>VLOOKUP($B375,QualitativeNotes!H:I,2,FALSE)</f>
        <v>#N/A</v>
      </c>
      <c r="AH375" s="8" t="s">
        <v>683</v>
      </c>
      <c r="AI375" s="8" t="s">
        <v>690</v>
      </c>
      <c r="AJ375" s="8" t="s">
        <v>685</v>
      </c>
      <c r="AK375" s="77" t="s">
        <v>130</v>
      </c>
      <c r="AL375" s="5" t="s">
        <v>733</v>
      </c>
      <c r="AM375" s="78"/>
      <c r="AN375" s="81" t="e">
        <f>VLOOKUP($B375,QualitativeNotes!N:O,2,FALSE)</f>
        <v>#N/A</v>
      </c>
      <c r="AO375" s="8" t="s">
        <v>683</v>
      </c>
      <c r="AP375" s="8" t="s">
        <v>691</v>
      </c>
      <c r="AQ375" s="8" t="s">
        <v>685</v>
      </c>
      <c r="AR375" s="77" t="s">
        <v>130</v>
      </c>
      <c r="AS375" s="5" t="s">
        <v>733</v>
      </c>
      <c r="AT375" s="78"/>
      <c r="AU375" s="81" t="e">
        <f>VLOOKUP($B375,QualitativeNotes!U:V,2,FALSE)</f>
        <v>#N/A</v>
      </c>
    </row>
    <row r="376" spans="1:47" ht="30" x14ac:dyDescent="0.25">
      <c r="A376" s="89" t="str">
        <f t="shared" si="5"/>
        <v xml:space="preserve"> </v>
      </c>
      <c r="B376" s="90" t="s">
        <v>620</v>
      </c>
      <c r="C376" s="91" t="s">
        <v>603</v>
      </c>
      <c r="D376" s="91" t="s">
        <v>621</v>
      </c>
      <c r="E376" s="91" t="s">
        <v>71</v>
      </c>
      <c r="F376" s="8" t="s">
        <v>683</v>
      </c>
      <c r="G376" s="8" t="s">
        <v>684</v>
      </c>
      <c r="H376" s="8" t="s">
        <v>685</v>
      </c>
      <c r="I376" s="77" t="s">
        <v>130</v>
      </c>
      <c r="J376" s="5" t="s">
        <v>733</v>
      </c>
      <c r="K376" s="78"/>
      <c r="L376" s="81" t="str">
        <f>VLOOKUP(B376,QualitativeNotes!B:C,2,FALSE)</f>
        <v>N/A</v>
      </c>
      <c r="M376" s="8" t="s">
        <v>683</v>
      </c>
      <c r="N376" s="8" t="s">
        <v>687</v>
      </c>
      <c r="O376" s="8" t="s">
        <v>685</v>
      </c>
      <c r="P376" s="77" t="s">
        <v>130</v>
      </c>
      <c r="Q376" s="5" t="s">
        <v>733</v>
      </c>
      <c r="R376" s="78" t="str">
        <f>+HLOOKUP(B376,CRCC_DataFile_23!$F$1:$K$15,5,0)</f>
        <v>-</v>
      </c>
      <c r="S376" s="81" t="str">
        <f>VLOOKUP($B376,QualitativeNotes!B:C,2,FALSE)</f>
        <v>N/A</v>
      </c>
      <c r="T376" s="8" t="s">
        <v>683</v>
      </c>
      <c r="U376" s="8" t="s">
        <v>688</v>
      </c>
      <c r="V376" s="8" t="s">
        <v>685</v>
      </c>
      <c r="W376" s="77" t="s">
        <v>130</v>
      </c>
      <c r="X376" s="5" t="s">
        <v>733</v>
      </c>
      <c r="Y376" s="78"/>
      <c r="Z376" s="81" t="str">
        <f>VLOOKUP($B376,QualitativeNotes!B:C,2,FALSE)</f>
        <v>N/A</v>
      </c>
      <c r="AA376" s="8" t="s">
        <v>683</v>
      </c>
      <c r="AB376" s="8" t="s">
        <v>689</v>
      </c>
      <c r="AC376" s="8" t="s">
        <v>685</v>
      </c>
      <c r="AD376" s="77" t="s">
        <v>130</v>
      </c>
      <c r="AE376" s="5" t="s">
        <v>733</v>
      </c>
      <c r="AF376" s="78"/>
      <c r="AG376" s="81" t="e">
        <f>VLOOKUP($B376,QualitativeNotes!H:I,2,FALSE)</f>
        <v>#N/A</v>
      </c>
      <c r="AH376" s="8" t="s">
        <v>683</v>
      </c>
      <c r="AI376" s="8" t="s">
        <v>690</v>
      </c>
      <c r="AJ376" s="8" t="s">
        <v>685</v>
      </c>
      <c r="AK376" s="77" t="s">
        <v>130</v>
      </c>
      <c r="AL376" s="5" t="s">
        <v>733</v>
      </c>
      <c r="AM376" s="78"/>
      <c r="AN376" s="81" t="e">
        <f>VLOOKUP($B376,QualitativeNotes!N:O,2,FALSE)</f>
        <v>#N/A</v>
      </c>
      <c r="AO376" s="8" t="s">
        <v>683</v>
      </c>
      <c r="AP376" s="8" t="s">
        <v>691</v>
      </c>
      <c r="AQ376" s="8" t="s">
        <v>685</v>
      </c>
      <c r="AR376" s="77" t="s">
        <v>130</v>
      </c>
      <c r="AS376" s="5" t="s">
        <v>733</v>
      </c>
      <c r="AT376" s="78"/>
      <c r="AU376" s="81" t="e">
        <f>VLOOKUP($B376,QualitativeNotes!U:V,2,FALSE)</f>
        <v>#N/A</v>
      </c>
    </row>
    <row r="377" spans="1:47" ht="30" x14ac:dyDescent="0.25">
      <c r="A377" s="89" t="str">
        <f t="shared" si="5"/>
        <v xml:space="preserve"> </v>
      </c>
      <c r="B377" s="90" t="s">
        <v>620</v>
      </c>
      <c r="C377" s="91" t="s">
        <v>603</v>
      </c>
      <c r="D377" s="91" t="s">
        <v>621</v>
      </c>
      <c r="E377" s="91" t="s">
        <v>71</v>
      </c>
      <c r="F377" s="8" t="s">
        <v>683</v>
      </c>
      <c r="G377" s="8" t="s">
        <v>684</v>
      </c>
      <c r="H377" s="8" t="s">
        <v>685</v>
      </c>
      <c r="I377" s="77" t="s">
        <v>130</v>
      </c>
      <c r="J377" s="5" t="s">
        <v>733</v>
      </c>
      <c r="K377" s="78"/>
      <c r="L377" s="81" t="str">
        <f>VLOOKUP(B377,QualitativeNotes!B:C,2,FALSE)</f>
        <v>N/A</v>
      </c>
      <c r="M377" s="8" t="s">
        <v>683</v>
      </c>
      <c r="N377" s="8" t="s">
        <v>687</v>
      </c>
      <c r="O377" s="8" t="s">
        <v>685</v>
      </c>
      <c r="P377" s="77" t="s">
        <v>130</v>
      </c>
      <c r="Q377" s="5" t="s">
        <v>733</v>
      </c>
      <c r="R377" s="78" t="str">
        <f>+HLOOKUP(B377,CRCC_DataFile_23!$F$1:$K$15,6,0)</f>
        <v>-</v>
      </c>
      <c r="S377" s="81" t="str">
        <f>VLOOKUP($B377,QualitativeNotes!B:C,2,FALSE)</f>
        <v>N/A</v>
      </c>
      <c r="T377" s="8" t="s">
        <v>683</v>
      </c>
      <c r="U377" s="8" t="s">
        <v>688</v>
      </c>
      <c r="V377" s="8" t="s">
        <v>685</v>
      </c>
      <c r="W377" s="77" t="s">
        <v>130</v>
      </c>
      <c r="X377" s="5" t="s">
        <v>733</v>
      </c>
      <c r="Y377" s="78"/>
      <c r="Z377" s="81" t="str">
        <f>VLOOKUP($B377,QualitativeNotes!B:C,2,FALSE)</f>
        <v>N/A</v>
      </c>
      <c r="AA377" s="8" t="s">
        <v>683</v>
      </c>
      <c r="AB377" s="8" t="s">
        <v>689</v>
      </c>
      <c r="AC377" s="8" t="s">
        <v>685</v>
      </c>
      <c r="AD377" s="77" t="s">
        <v>130</v>
      </c>
      <c r="AE377" s="5" t="s">
        <v>733</v>
      </c>
      <c r="AF377" s="78"/>
      <c r="AG377" s="81" t="e">
        <f>VLOOKUP($B377,QualitativeNotes!H:I,2,FALSE)</f>
        <v>#N/A</v>
      </c>
      <c r="AH377" s="8" t="s">
        <v>683</v>
      </c>
      <c r="AI377" s="8" t="s">
        <v>690</v>
      </c>
      <c r="AJ377" s="8" t="s">
        <v>685</v>
      </c>
      <c r="AK377" s="77" t="s">
        <v>130</v>
      </c>
      <c r="AL377" s="5" t="s">
        <v>733</v>
      </c>
      <c r="AM377" s="78"/>
      <c r="AN377" s="81" t="e">
        <f>VLOOKUP($B377,QualitativeNotes!N:O,2,FALSE)</f>
        <v>#N/A</v>
      </c>
      <c r="AO377" s="8" t="s">
        <v>683</v>
      </c>
      <c r="AP377" s="8" t="s">
        <v>691</v>
      </c>
      <c r="AQ377" s="8" t="s">
        <v>685</v>
      </c>
      <c r="AR377" s="77" t="s">
        <v>130</v>
      </c>
      <c r="AS377" s="5" t="s">
        <v>733</v>
      </c>
      <c r="AT377" s="78"/>
      <c r="AU377" s="81" t="e">
        <f>VLOOKUP($B377,QualitativeNotes!U:V,2,FALSE)</f>
        <v>#N/A</v>
      </c>
    </row>
    <row r="378" spans="1:47" ht="30" x14ac:dyDescent="0.25">
      <c r="A378" s="89" t="str">
        <f t="shared" si="5"/>
        <v xml:space="preserve"> </v>
      </c>
      <c r="B378" s="90" t="s">
        <v>620</v>
      </c>
      <c r="C378" s="91" t="s">
        <v>603</v>
      </c>
      <c r="D378" s="91" t="s">
        <v>621</v>
      </c>
      <c r="E378" s="91" t="s">
        <v>71</v>
      </c>
      <c r="F378" s="8" t="s">
        <v>683</v>
      </c>
      <c r="G378" s="8" t="s">
        <v>684</v>
      </c>
      <c r="H378" s="8" t="s">
        <v>685</v>
      </c>
      <c r="I378" s="77" t="s">
        <v>130</v>
      </c>
      <c r="J378" s="5" t="s">
        <v>733</v>
      </c>
      <c r="K378" s="78"/>
      <c r="L378" s="81" t="str">
        <f>VLOOKUP(B378,QualitativeNotes!B:C,2,FALSE)</f>
        <v>N/A</v>
      </c>
      <c r="M378" s="8" t="s">
        <v>683</v>
      </c>
      <c r="N378" s="8" t="s">
        <v>687</v>
      </c>
      <c r="O378" s="8" t="s">
        <v>685</v>
      </c>
      <c r="P378" s="77" t="s">
        <v>130</v>
      </c>
      <c r="Q378" s="5" t="s">
        <v>733</v>
      </c>
      <c r="R378" s="78" t="str">
        <f>+HLOOKUP(B378,CRCC_DataFile_23!$F$1:$K$15,7,0)</f>
        <v>-</v>
      </c>
      <c r="S378" s="81" t="str">
        <f>VLOOKUP($B378,QualitativeNotes!B:C,2,FALSE)</f>
        <v>N/A</v>
      </c>
      <c r="T378" s="8" t="s">
        <v>683</v>
      </c>
      <c r="U378" s="8" t="s">
        <v>688</v>
      </c>
      <c r="V378" s="8" t="s">
        <v>685</v>
      </c>
      <c r="W378" s="77" t="s">
        <v>130</v>
      </c>
      <c r="X378" s="5" t="s">
        <v>733</v>
      </c>
      <c r="Y378" s="78"/>
      <c r="Z378" s="81" t="str">
        <f>VLOOKUP($B378,QualitativeNotes!B:C,2,FALSE)</f>
        <v>N/A</v>
      </c>
      <c r="AA378" s="8" t="s">
        <v>683</v>
      </c>
      <c r="AB378" s="8" t="s">
        <v>689</v>
      </c>
      <c r="AC378" s="8" t="s">
        <v>685</v>
      </c>
      <c r="AD378" s="77" t="s">
        <v>130</v>
      </c>
      <c r="AE378" s="5" t="s">
        <v>733</v>
      </c>
      <c r="AF378" s="78"/>
      <c r="AG378" s="81" t="e">
        <f>VLOOKUP($B378,QualitativeNotes!H:I,2,FALSE)</f>
        <v>#N/A</v>
      </c>
      <c r="AH378" s="8" t="s">
        <v>683</v>
      </c>
      <c r="AI378" s="8" t="s">
        <v>690</v>
      </c>
      <c r="AJ378" s="8" t="s">
        <v>685</v>
      </c>
      <c r="AK378" s="77" t="s">
        <v>130</v>
      </c>
      <c r="AL378" s="5" t="s">
        <v>733</v>
      </c>
      <c r="AM378" s="78"/>
      <c r="AN378" s="81" t="e">
        <f>VLOOKUP($B378,QualitativeNotes!N:O,2,FALSE)</f>
        <v>#N/A</v>
      </c>
      <c r="AO378" s="8" t="s">
        <v>683</v>
      </c>
      <c r="AP378" s="8" t="s">
        <v>691</v>
      </c>
      <c r="AQ378" s="8" t="s">
        <v>685</v>
      </c>
      <c r="AR378" s="77" t="s">
        <v>130</v>
      </c>
      <c r="AS378" s="5" t="s">
        <v>733</v>
      </c>
      <c r="AT378" s="78"/>
      <c r="AU378" s="81" t="e">
        <f>VLOOKUP($B378,QualitativeNotes!U:V,2,FALSE)</f>
        <v>#N/A</v>
      </c>
    </row>
    <row r="379" spans="1:47" ht="30" x14ac:dyDescent="0.25">
      <c r="A379" s="89" t="str">
        <f t="shared" si="5"/>
        <v xml:space="preserve"> </v>
      </c>
      <c r="B379" s="90" t="s">
        <v>620</v>
      </c>
      <c r="C379" s="91" t="s">
        <v>603</v>
      </c>
      <c r="D379" s="91" t="s">
        <v>621</v>
      </c>
      <c r="E379" s="91" t="s">
        <v>71</v>
      </c>
      <c r="F379" s="8" t="s">
        <v>683</v>
      </c>
      <c r="G379" s="8" t="s">
        <v>684</v>
      </c>
      <c r="H379" s="8" t="s">
        <v>685</v>
      </c>
      <c r="I379" s="77" t="s">
        <v>130</v>
      </c>
      <c r="J379" s="5" t="s">
        <v>733</v>
      </c>
      <c r="K379" s="78"/>
      <c r="L379" s="81" t="str">
        <f>VLOOKUP(B379,QualitativeNotes!B:C,2,FALSE)</f>
        <v>N/A</v>
      </c>
      <c r="M379" s="8" t="s">
        <v>683</v>
      </c>
      <c r="N379" s="8" t="s">
        <v>687</v>
      </c>
      <c r="O379" s="8" t="s">
        <v>685</v>
      </c>
      <c r="P379" s="77" t="s">
        <v>130</v>
      </c>
      <c r="Q379" s="5" t="s">
        <v>733</v>
      </c>
      <c r="R379" s="78" t="str">
        <f>+HLOOKUP(B379,CRCC_DataFile_23!$F$1:$K$15,8,0)</f>
        <v>-</v>
      </c>
      <c r="S379" s="81" t="str">
        <f>VLOOKUP($B379,QualitativeNotes!B:C,2,FALSE)</f>
        <v>N/A</v>
      </c>
      <c r="T379" s="8" t="s">
        <v>683</v>
      </c>
      <c r="U379" s="8" t="s">
        <v>688</v>
      </c>
      <c r="V379" s="8" t="s">
        <v>685</v>
      </c>
      <c r="W379" s="77" t="s">
        <v>130</v>
      </c>
      <c r="X379" s="5" t="s">
        <v>733</v>
      </c>
      <c r="Y379" s="78"/>
      <c r="Z379" s="81" t="str">
        <f>VLOOKUP($B379,QualitativeNotes!B:C,2,FALSE)</f>
        <v>N/A</v>
      </c>
      <c r="AA379" s="8" t="s">
        <v>683</v>
      </c>
      <c r="AB379" s="8" t="s">
        <v>689</v>
      </c>
      <c r="AC379" s="8" t="s">
        <v>685</v>
      </c>
      <c r="AD379" s="77" t="s">
        <v>130</v>
      </c>
      <c r="AE379" s="5" t="s">
        <v>733</v>
      </c>
      <c r="AF379" s="78"/>
      <c r="AG379" s="81" t="e">
        <f>VLOOKUP($B379,QualitativeNotes!H:I,2,FALSE)</f>
        <v>#N/A</v>
      </c>
      <c r="AH379" s="8" t="s">
        <v>683</v>
      </c>
      <c r="AI379" s="8" t="s">
        <v>690</v>
      </c>
      <c r="AJ379" s="8" t="s">
        <v>685</v>
      </c>
      <c r="AK379" s="77" t="s">
        <v>130</v>
      </c>
      <c r="AL379" s="5" t="s">
        <v>733</v>
      </c>
      <c r="AM379" s="78"/>
      <c r="AN379" s="81" t="e">
        <f>VLOOKUP($B379,QualitativeNotes!N:O,2,FALSE)</f>
        <v>#N/A</v>
      </c>
      <c r="AO379" s="8" t="s">
        <v>683</v>
      </c>
      <c r="AP379" s="8" t="s">
        <v>691</v>
      </c>
      <c r="AQ379" s="8" t="s">
        <v>685</v>
      </c>
      <c r="AR379" s="77" t="s">
        <v>130</v>
      </c>
      <c r="AS379" s="5" t="s">
        <v>733</v>
      </c>
      <c r="AT379" s="78"/>
      <c r="AU379" s="81" t="e">
        <f>VLOOKUP($B379,QualitativeNotes!U:V,2,FALSE)</f>
        <v>#N/A</v>
      </c>
    </row>
    <row r="380" spans="1:47" ht="30" x14ac:dyDescent="0.25">
      <c r="A380" s="89" t="str">
        <f t="shared" si="5"/>
        <v xml:space="preserve"> </v>
      </c>
      <c r="B380" s="90" t="s">
        <v>620</v>
      </c>
      <c r="C380" s="91" t="s">
        <v>603</v>
      </c>
      <c r="D380" s="91" t="s">
        <v>621</v>
      </c>
      <c r="E380" s="91" t="s">
        <v>71</v>
      </c>
      <c r="F380" s="8" t="s">
        <v>683</v>
      </c>
      <c r="G380" s="8" t="s">
        <v>684</v>
      </c>
      <c r="H380" s="8" t="s">
        <v>685</v>
      </c>
      <c r="I380" s="77" t="s">
        <v>130</v>
      </c>
      <c r="J380" s="5" t="s">
        <v>733</v>
      </c>
      <c r="K380" s="78"/>
      <c r="L380" s="81" t="str">
        <f>VLOOKUP(B380,QualitativeNotes!B:C,2,FALSE)</f>
        <v>N/A</v>
      </c>
      <c r="M380" s="8" t="s">
        <v>683</v>
      </c>
      <c r="N380" s="8" t="s">
        <v>687</v>
      </c>
      <c r="O380" s="8" t="s">
        <v>685</v>
      </c>
      <c r="P380" s="77" t="s">
        <v>130</v>
      </c>
      <c r="Q380" s="5" t="s">
        <v>733</v>
      </c>
      <c r="R380" s="78" t="str">
        <f>+HLOOKUP(B380,CRCC_DataFile_23!$F$1:$K$15,9,0)</f>
        <v>-</v>
      </c>
      <c r="S380" s="81" t="str">
        <f>VLOOKUP($B380,QualitativeNotes!B:C,2,FALSE)</f>
        <v>N/A</v>
      </c>
      <c r="T380" s="8" t="s">
        <v>683</v>
      </c>
      <c r="U380" s="8" t="s">
        <v>688</v>
      </c>
      <c r="V380" s="8" t="s">
        <v>685</v>
      </c>
      <c r="W380" s="77" t="s">
        <v>130</v>
      </c>
      <c r="X380" s="5" t="s">
        <v>733</v>
      </c>
      <c r="Y380" s="78"/>
      <c r="Z380" s="81" t="str">
        <f>VLOOKUP($B380,QualitativeNotes!B:C,2,FALSE)</f>
        <v>N/A</v>
      </c>
      <c r="AA380" s="8" t="s">
        <v>683</v>
      </c>
      <c r="AB380" s="8" t="s">
        <v>689</v>
      </c>
      <c r="AC380" s="8" t="s">
        <v>685</v>
      </c>
      <c r="AD380" s="77" t="s">
        <v>130</v>
      </c>
      <c r="AE380" s="5" t="s">
        <v>733</v>
      </c>
      <c r="AF380" s="78"/>
      <c r="AG380" s="81" t="e">
        <f>VLOOKUP($B380,QualitativeNotes!H:I,2,FALSE)</f>
        <v>#N/A</v>
      </c>
      <c r="AH380" s="8" t="s">
        <v>683</v>
      </c>
      <c r="AI380" s="8" t="s">
        <v>690</v>
      </c>
      <c r="AJ380" s="8" t="s">
        <v>685</v>
      </c>
      <c r="AK380" s="77" t="s">
        <v>130</v>
      </c>
      <c r="AL380" s="5" t="s">
        <v>733</v>
      </c>
      <c r="AM380" s="78"/>
      <c r="AN380" s="81" t="e">
        <f>VLOOKUP($B380,QualitativeNotes!N:O,2,FALSE)</f>
        <v>#N/A</v>
      </c>
      <c r="AO380" s="8" t="s">
        <v>683</v>
      </c>
      <c r="AP380" s="8" t="s">
        <v>691</v>
      </c>
      <c r="AQ380" s="8" t="s">
        <v>685</v>
      </c>
      <c r="AR380" s="77" t="s">
        <v>130</v>
      </c>
      <c r="AS380" s="5" t="s">
        <v>733</v>
      </c>
      <c r="AT380" s="78"/>
      <c r="AU380" s="81" t="e">
        <f>VLOOKUP($B380,QualitativeNotes!U:V,2,FALSE)</f>
        <v>#N/A</v>
      </c>
    </row>
    <row r="381" spans="1:47" ht="30" x14ac:dyDescent="0.25">
      <c r="A381" s="89" t="str">
        <f t="shared" si="5"/>
        <v xml:space="preserve"> </v>
      </c>
      <c r="B381" s="90" t="s">
        <v>620</v>
      </c>
      <c r="C381" s="91" t="s">
        <v>603</v>
      </c>
      <c r="D381" s="91" t="s">
        <v>621</v>
      </c>
      <c r="E381" s="91" t="s">
        <v>71</v>
      </c>
      <c r="F381" s="8" t="s">
        <v>683</v>
      </c>
      <c r="G381" s="8" t="s">
        <v>684</v>
      </c>
      <c r="H381" s="8" t="s">
        <v>685</v>
      </c>
      <c r="I381" s="77" t="s">
        <v>130</v>
      </c>
      <c r="J381" s="5" t="s">
        <v>733</v>
      </c>
      <c r="K381" s="78"/>
      <c r="L381" s="81" t="str">
        <f>VLOOKUP(B381,QualitativeNotes!B:C,2,FALSE)</f>
        <v>N/A</v>
      </c>
      <c r="M381" s="8" t="s">
        <v>683</v>
      </c>
      <c r="N381" s="8" t="s">
        <v>687</v>
      </c>
      <c r="O381" s="8" t="s">
        <v>685</v>
      </c>
      <c r="P381" s="77" t="s">
        <v>130</v>
      </c>
      <c r="Q381" s="5" t="s">
        <v>733</v>
      </c>
      <c r="R381" s="78" t="str">
        <f>+HLOOKUP(B381,CRCC_DataFile_23!$F$1:$K$15,10,0)</f>
        <v>-</v>
      </c>
      <c r="S381" s="81" t="str">
        <f>VLOOKUP($B381,QualitativeNotes!B:C,2,FALSE)</f>
        <v>N/A</v>
      </c>
      <c r="T381" s="8" t="s">
        <v>683</v>
      </c>
      <c r="U381" s="8" t="s">
        <v>688</v>
      </c>
      <c r="V381" s="8" t="s">
        <v>685</v>
      </c>
      <c r="W381" s="77" t="s">
        <v>130</v>
      </c>
      <c r="X381" s="5" t="s">
        <v>733</v>
      </c>
      <c r="Y381" s="78"/>
      <c r="Z381" s="81" t="str">
        <f>VLOOKUP($B381,QualitativeNotes!B:C,2,FALSE)</f>
        <v>N/A</v>
      </c>
      <c r="AA381" s="8" t="s">
        <v>683</v>
      </c>
      <c r="AB381" s="8" t="s">
        <v>689</v>
      </c>
      <c r="AC381" s="8" t="s">
        <v>685</v>
      </c>
      <c r="AD381" s="77" t="s">
        <v>130</v>
      </c>
      <c r="AE381" s="5" t="s">
        <v>733</v>
      </c>
      <c r="AF381" s="78"/>
      <c r="AG381" s="81" t="e">
        <f>VLOOKUP($B381,QualitativeNotes!H:I,2,FALSE)</f>
        <v>#N/A</v>
      </c>
      <c r="AH381" s="8" t="s">
        <v>683</v>
      </c>
      <c r="AI381" s="8" t="s">
        <v>690</v>
      </c>
      <c r="AJ381" s="8" t="s">
        <v>685</v>
      </c>
      <c r="AK381" s="77" t="s">
        <v>130</v>
      </c>
      <c r="AL381" s="5" t="s">
        <v>733</v>
      </c>
      <c r="AM381" s="78"/>
      <c r="AN381" s="81" t="e">
        <f>VLOOKUP($B381,QualitativeNotes!N:O,2,FALSE)</f>
        <v>#N/A</v>
      </c>
      <c r="AO381" s="8" t="s">
        <v>683</v>
      </c>
      <c r="AP381" s="8" t="s">
        <v>691</v>
      </c>
      <c r="AQ381" s="8" t="s">
        <v>685</v>
      </c>
      <c r="AR381" s="77" t="s">
        <v>130</v>
      </c>
      <c r="AS381" s="5" t="s">
        <v>733</v>
      </c>
      <c r="AT381" s="78"/>
      <c r="AU381" s="81" t="e">
        <f>VLOOKUP($B381,QualitativeNotes!U:V,2,FALSE)</f>
        <v>#N/A</v>
      </c>
    </row>
    <row r="382" spans="1:47" ht="45" x14ac:dyDescent="0.25">
      <c r="A382" s="89" t="str">
        <f t="shared" si="5"/>
        <v xml:space="preserve"> </v>
      </c>
      <c r="B382" s="90" t="s">
        <v>624</v>
      </c>
      <c r="C382" s="91" t="s">
        <v>623</v>
      </c>
      <c r="D382" s="91" t="s">
        <v>625</v>
      </c>
      <c r="E382" s="91" t="s">
        <v>154</v>
      </c>
      <c r="F382" s="8" t="s">
        <v>683</v>
      </c>
      <c r="G382" s="8" t="s">
        <v>684</v>
      </c>
      <c r="H382" s="8" t="s">
        <v>685</v>
      </c>
      <c r="I382" s="77" t="s">
        <v>130</v>
      </c>
      <c r="J382" s="5" t="s">
        <v>734</v>
      </c>
      <c r="K382" s="78">
        <f>+HLOOKUP(B382,CRCC_DataFile_23_3!$F$1:$G$2,2,0)</f>
        <v>2874698661.9655199</v>
      </c>
      <c r="L382" s="81" t="str">
        <f>VLOOKUP(B382,QualitativeNotes!B:C,2,FALSE)</f>
        <v>N/A</v>
      </c>
      <c r="M382" s="8" t="s">
        <v>683</v>
      </c>
      <c r="N382" s="8" t="s">
        <v>687</v>
      </c>
      <c r="O382" s="8" t="s">
        <v>685</v>
      </c>
      <c r="P382" s="77" t="s">
        <v>130</v>
      </c>
      <c r="Q382" s="5" t="s">
        <v>734</v>
      </c>
      <c r="R382" s="78"/>
      <c r="S382" s="81" t="str">
        <f>VLOOKUP($B382,QualitativeNotes!B:C,2,FALSE)</f>
        <v>N/A</v>
      </c>
      <c r="T382" s="8" t="s">
        <v>683</v>
      </c>
      <c r="U382" s="8" t="s">
        <v>688</v>
      </c>
      <c r="V382" s="8" t="s">
        <v>685</v>
      </c>
      <c r="W382" s="77" t="s">
        <v>130</v>
      </c>
      <c r="X382" s="5" t="s">
        <v>734</v>
      </c>
      <c r="Y382" s="78"/>
      <c r="Z382" s="81" t="str">
        <f>VLOOKUP($B382,QualitativeNotes!B:C,2,FALSE)</f>
        <v>N/A</v>
      </c>
      <c r="AA382" s="8" t="s">
        <v>683</v>
      </c>
      <c r="AB382" s="8" t="s">
        <v>689</v>
      </c>
      <c r="AC382" s="8" t="s">
        <v>685</v>
      </c>
      <c r="AD382" s="77" t="s">
        <v>130</v>
      </c>
      <c r="AE382" s="5" t="s">
        <v>734</v>
      </c>
      <c r="AF382" s="78"/>
      <c r="AG382" s="81" t="e">
        <f>VLOOKUP($B382,QualitativeNotes!H:I,2,FALSE)</f>
        <v>#N/A</v>
      </c>
      <c r="AH382" s="8" t="s">
        <v>683</v>
      </c>
      <c r="AI382" s="8" t="s">
        <v>690</v>
      </c>
      <c r="AJ382" s="8" t="s">
        <v>685</v>
      </c>
      <c r="AK382" s="77" t="s">
        <v>130</v>
      </c>
      <c r="AL382" s="5" t="s">
        <v>734</v>
      </c>
      <c r="AM382" s="78"/>
      <c r="AN382" s="81" t="e">
        <f>VLOOKUP($B382,QualitativeNotes!N:O,2,FALSE)</f>
        <v>#N/A</v>
      </c>
      <c r="AO382" s="8" t="s">
        <v>683</v>
      </c>
      <c r="AP382" s="8" t="s">
        <v>691</v>
      </c>
      <c r="AQ382" s="8" t="s">
        <v>685</v>
      </c>
      <c r="AR382" s="77" t="s">
        <v>130</v>
      </c>
      <c r="AS382" s="5" t="s">
        <v>734</v>
      </c>
      <c r="AT382" s="78"/>
      <c r="AU382" s="81" t="e">
        <f>VLOOKUP($B382,QualitativeNotes!U:V,2,FALSE)</f>
        <v>#N/A</v>
      </c>
    </row>
    <row r="383" spans="1:47" ht="30" x14ac:dyDescent="0.25">
      <c r="A383" s="89" t="str">
        <f t="shared" si="5"/>
        <v xml:space="preserve"> </v>
      </c>
      <c r="B383" s="90" t="s">
        <v>628</v>
      </c>
      <c r="C383" s="91" t="s">
        <v>623</v>
      </c>
      <c r="D383" s="91" t="s">
        <v>629</v>
      </c>
      <c r="E383" s="91" t="s">
        <v>131</v>
      </c>
      <c r="F383" s="8" t="s">
        <v>683</v>
      </c>
      <c r="G383" s="8" t="s">
        <v>684</v>
      </c>
      <c r="H383" s="8" t="s">
        <v>685</v>
      </c>
      <c r="I383" s="77" t="s">
        <v>130</v>
      </c>
      <c r="J383" s="5" t="s">
        <v>734</v>
      </c>
      <c r="K383" s="78">
        <f>+HLOOKUP(B383,CRCC_DataFile_23_3!$F$1:$G$2,2,0)</f>
        <v>25850679063858.398</v>
      </c>
      <c r="L383" s="81" t="str">
        <f>VLOOKUP(B383,QualitativeNotes!B:C,2,FALSE)</f>
        <v>N/A</v>
      </c>
      <c r="M383" s="8" t="s">
        <v>683</v>
      </c>
      <c r="N383" s="8" t="s">
        <v>687</v>
      </c>
      <c r="O383" s="8" t="s">
        <v>685</v>
      </c>
      <c r="P383" s="77" t="s">
        <v>130</v>
      </c>
      <c r="Q383" s="5" t="s">
        <v>734</v>
      </c>
      <c r="R383" s="78"/>
      <c r="S383" s="81" t="str">
        <f>VLOOKUP($B383,QualitativeNotes!B:C,2,FALSE)</f>
        <v>N/A</v>
      </c>
      <c r="T383" s="8" t="s">
        <v>683</v>
      </c>
      <c r="U383" s="8" t="s">
        <v>688</v>
      </c>
      <c r="V383" s="8" t="s">
        <v>685</v>
      </c>
      <c r="W383" s="77" t="s">
        <v>130</v>
      </c>
      <c r="X383" s="5" t="s">
        <v>734</v>
      </c>
      <c r="Y383" s="78"/>
      <c r="Z383" s="81" t="str">
        <f>VLOOKUP($B383,QualitativeNotes!B:C,2,FALSE)</f>
        <v>N/A</v>
      </c>
      <c r="AA383" s="8" t="s">
        <v>683</v>
      </c>
      <c r="AB383" s="8" t="s">
        <v>689</v>
      </c>
      <c r="AC383" s="8" t="s">
        <v>685</v>
      </c>
      <c r="AD383" s="77" t="s">
        <v>130</v>
      </c>
      <c r="AE383" s="5" t="s">
        <v>734</v>
      </c>
      <c r="AF383" s="78"/>
      <c r="AG383" s="81" t="e">
        <f>VLOOKUP($B383,QualitativeNotes!H:I,2,FALSE)</f>
        <v>#N/A</v>
      </c>
      <c r="AH383" s="8" t="s">
        <v>683</v>
      </c>
      <c r="AI383" s="8" t="s">
        <v>690</v>
      </c>
      <c r="AJ383" s="8" t="s">
        <v>685</v>
      </c>
      <c r="AK383" s="77" t="s">
        <v>130</v>
      </c>
      <c r="AL383" s="5" t="s">
        <v>734</v>
      </c>
      <c r="AM383" s="78"/>
      <c r="AN383" s="81" t="e">
        <f>VLOOKUP($B383,QualitativeNotes!N:O,2,FALSE)</f>
        <v>#N/A</v>
      </c>
      <c r="AO383" s="8" t="s">
        <v>683</v>
      </c>
      <c r="AP383" s="8" t="s">
        <v>691</v>
      </c>
      <c r="AQ383" s="8" t="s">
        <v>685</v>
      </c>
      <c r="AR383" s="77" t="s">
        <v>130</v>
      </c>
      <c r="AS383" s="5" t="s">
        <v>734</v>
      </c>
      <c r="AT383" s="78"/>
      <c r="AU383" s="81" t="e">
        <f>VLOOKUP($B383,QualitativeNotes!U:V,2,FALSE)</f>
        <v>#N/A</v>
      </c>
    </row>
  </sheetData>
  <autoFilter ref="A1:AU383" xr:uid="{FAD4CB04-CF0D-4879-8989-1900EADD05C1}"/>
  <phoneticPr fontId="15" type="noConversion"/>
  <pageMargins left="0.7" right="0.7" top="0.75" bottom="0.75" header="0.3" footer="0.3"/>
  <pageSetup paperSize="5" scale="5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2A7ED-8771-4F73-857E-E0540883ACAD}">
  <sheetPr codeName="Hoja2"/>
  <dimension ref="A1:AX447"/>
  <sheetViews>
    <sheetView workbookViewId="0">
      <selection activeCell="H16" sqref="H16"/>
    </sheetView>
  </sheetViews>
  <sheetFormatPr baseColWidth="10" defaultRowHeight="15" x14ac:dyDescent="0.25"/>
  <cols>
    <col min="1" max="1" width="10.42578125" bestFit="1" customWidth="1"/>
    <col min="2" max="2" width="10.7109375" bestFit="1" customWidth="1"/>
    <col min="3" max="3" width="23.28515625" bestFit="1" customWidth="1"/>
    <col min="4" max="4" width="42.28515625" bestFit="1" customWidth="1"/>
    <col min="5" max="5" width="21.5703125" style="131" bestFit="1" customWidth="1"/>
  </cols>
  <sheetData>
    <row r="1" spans="1:50" x14ac:dyDescent="0.25">
      <c r="A1" t="s">
        <v>2</v>
      </c>
      <c r="B1" t="s">
        <v>766</v>
      </c>
      <c r="C1" t="s">
        <v>767</v>
      </c>
      <c r="D1" t="s">
        <v>768</v>
      </c>
      <c r="E1" s="131" t="s">
        <v>769</v>
      </c>
    </row>
    <row r="2" spans="1:50" x14ac:dyDescent="0.25">
      <c r="A2" s="138">
        <v>46203</v>
      </c>
      <c r="B2" t="s">
        <v>138</v>
      </c>
      <c r="C2" t="s">
        <v>684</v>
      </c>
      <c r="D2" t="s">
        <v>130</v>
      </c>
      <c r="E2" s="131">
        <v>832400000000</v>
      </c>
    </row>
    <row r="3" spans="1:50" x14ac:dyDescent="0.25">
      <c r="A3" s="138">
        <v>46203</v>
      </c>
      <c r="B3" t="s">
        <v>138</v>
      </c>
      <c r="C3" t="s">
        <v>689</v>
      </c>
      <c r="D3" t="s">
        <v>130</v>
      </c>
      <c r="E3" s="131">
        <v>21200000000</v>
      </c>
    </row>
    <row r="4" spans="1:50" x14ac:dyDescent="0.25">
      <c r="A4" s="138">
        <v>46203</v>
      </c>
      <c r="B4" t="s">
        <v>138</v>
      </c>
      <c r="C4" t="s">
        <v>691</v>
      </c>
      <c r="D4" t="s">
        <v>130</v>
      </c>
      <c r="E4" s="131">
        <v>21670000000</v>
      </c>
    </row>
    <row r="5" spans="1:50" x14ac:dyDescent="0.25">
      <c r="A5" s="138">
        <v>46203</v>
      </c>
      <c r="B5" t="s">
        <v>138</v>
      </c>
      <c r="C5" t="s">
        <v>687</v>
      </c>
      <c r="D5" t="s">
        <v>130</v>
      </c>
      <c r="E5" s="131">
        <v>383210000000</v>
      </c>
    </row>
    <row r="6" spans="1:50" x14ac:dyDescent="0.25">
      <c r="A6" s="138">
        <v>46203</v>
      </c>
      <c r="B6" t="s">
        <v>138</v>
      </c>
      <c r="C6" t="s">
        <v>688</v>
      </c>
      <c r="D6" t="s">
        <v>130</v>
      </c>
      <c r="E6" s="131">
        <v>152640000000</v>
      </c>
    </row>
    <row r="7" spans="1:50" x14ac:dyDescent="0.25">
      <c r="A7" s="138">
        <v>46203</v>
      </c>
      <c r="B7" t="s">
        <v>138</v>
      </c>
      <c r="C7" t="s">
        <v>690</v>
      </c>
      <c r="D7" t="s">
        <v>130</v>
      </c>
      <c r="E7" s="131">
        <v>253680000000</v>
      </c>
    </row>
    <row r="8" spans="1:50" x14ac:dyDescent="0.25">
      <c r="A8" s="138">
        <v>46203</v>
      </c>
      <c r="B8" t="s">
        <v>140</v>
      </c>
      <c r="C8" t="s">
        <v>684</v>
      </c>
      <c r="D8" t="s">
        <v>130</v>
      </c>
      <c r="E8" s="131">
        <v>832400000000</v>
      </c>
    </row>
    <row r="9" spans="1:50" x14ac:dyDescent="0.25">
      <c r="A9" s="138">
        <v>46203</v>
      </c>
      <c r="B9" t="s">
        <v>140</v>
      </c>
      <c r="C9" t="s">
        <v>689</v>
      </c>
      <c r="D9" t="s">
        <v>130</v>
      </c>
      <c r="E9" s="131">
        <v>21200000000</v>
      </c>
    </row>
    <row r="10" spans="1:50" x14ac:dyDescent="0.25">
      <c r="A10" s="138">
        <v>46203</v>
      </c>
      <c r="B10" t="s">
        <v>140</v>
      </c>
      <c r="C10" t="s">
        <v>691</v>
      </c>
      <c r="D10" t="s">
        <v>130</v>
      </c>
      <c r="E10" s="131">
        <v>21670000000</v>
      </c>
    </row>
    <row r="11" spans="1:50" x14ac:dyDescent="0.25">
      <c r="A11" s="138">
        <v>46203</v>
      </c>
      <c r="B11" t="s">
        <v>140</v>
      </c>
      <c r="C11" t="s">
        <v>687</v>
      </c>
      <c r="D11" t="s">
        <v>130</v>
      </c>
      <c r="E11" s="131">
        <v>383210000000</v>
      </c>
      <c r="AX11" s="139" cm="1">
        <f t="array" ref="AX11">IFERROR(INDEX(INFO_PQD[VALOR],MATCH(1,($A11=INFO_PQD[FECHA])*($C11=INFO_PQD[IDENTIFICADOR])*(AX$1=INFO_PQD[METRICA]),0)),0)</f>
        <v>0</v>
      </c>
    </row>
    <row r="12" spans="1:50" x14ac:dyDescent="0.25">
      <c r="A12" s="138">
        <v>46203</v>
      </c>
      <c r="B12" t="s">
        <v>140</v>
      </c>
      <c r="C12" t="s">
        <v>688</v>
      </c>
      <c r="D12" t="s">
        <v>130</v>
      </c>
      <c r="E12" s="131">
        <v>152640000000</v>
      </c>
    </row>
    <row r="13" spans="1:50" x14ac:dyDescent="0.25">
      <c r="A13" s="138">
        <v>46203</v>
      </c>
      <c r="B13" t="s">
        <v>140</v>
      </c>
      <c r="C13" t="s">
        <v>690</v>
      </c>
      <c r="D13" t="s">
        <v>130</v>
      </c>
      <c r="E13" s="131">
        <v>253680000000</v>
      </c>
    </row>
    <row r="14" spans="1:50" x14ac:dyDescent="0.25">
      <c r="A14" s="138">
        <v>46203</v>
      </c>
      <c r="B14" t="s">
        <v>146</v>
      </c>
      <c r="C14" t="s">
        <v>684</v>
      </c>
      <c r="D14" t="s">
        <v>130</v>
      </c>
      <c r="E14" s="131">
        <v>832400000000</v>
      </c>
    </row>
    <row r="15" spans="1:50" x14ac:dyDescent="0.25">
      <c r="A15" s="138">
        <v>46203</v>
      </c>
      <c r="B15" t="s">
        <v>146</v>
      </c>
      <c r="C15" t="s">
        <v>689</v>
      </c>
      <c r="D15" t="s">
        <v>130</v>
      </c>
      <c r="E15" s="131">
        <v>21200000000</v>
      </c>
    </row>
    <row r="16" spans="1:50" x14ac:dyDescent="0.25">
      <c r="A16" s="138">
        <v>46203</v>
      </c>
      <c r="B16" t="s">
        <v>146</v>
      </c>
      <c r="C16" t="s">
        <v>691</v>
      </c>
      <c r="D16" t="s">
        <v>130</v>
      </c>
      <c r="E16" s="131">
        <v>21670000000</v>
      </c>
    </row>
    <row r="17" spans="1:5" x14ac:dyDescent="0.25">
      <c r="A17" s="138">
        <v>46203</v>
      </c>
      <c r="B17" t="s">
        <v>146</v>
      </c>
      <c r="C17" t="s">
        <v>687</v>
      </c>
      <c r="D17" t="s">
        <v>130</v>
      </c>
      <c r="E17" s="131">
        <v>383210000000</v>
      </c>
    </row>
    <row r="18" spans="1:5" x14ac:dyDescent="0.25">
      <c r="A18" s="138">
        <v>46203</v>
      </c>
      <c r="B18" t="s">
        <v>146</v>
      </c>
      <c r="C18" t="s">
        <v>688</v>
      </c>
      <c r="D18" t="s">
        <v>130</v>
      </c>
      <c r="E18" s="131">
        <v>152640000000</v>
      </c>
    </row>
    <row r="19" spans="1:5" x14ac:dyDescent="0.25">
      <c r="A19" s="138">
        <v>46203</v>
      </c>
      <c r="B19" t="s">
        <v>146</v>
      </c>
      <c r="C19" t="s">
        <v>690</v>
      </c>
      <c r="D19" t="s">
        <v>130</v>
      </c>
      <c r="E19" s="131">
        <v>253680000000</v>
      </c>
    </row>
    <row r="20" spans="1:5" x14ac:dyDescent="0.25">
      <c r="A20" s="138">
        <v>46203</v>
      </c>
      <c r="B20" t="s">
        <v>115</v>
      </c>
      <c r="C20" t="s">
        <v>684</v>
      </c>
      <c r="D20" t="s">
        <v>130</v>
      </c>
      <c r="E20" s="131">
        <v>832400000000</v>
      </c>
    </row>
    <row r="21" spans="1:5" x14ac:dyDescent="0.25">
      <c r="A21" s="138">
        <v>46203</v>
      </c>
      <c r="B21" t="s">
        <v>115</v>
      </c>
      <c r="C21" t="s">
        <v>689</v>
      </c>
      <c r="D21" t="s">
        <v>130</v>
      </c>
      <c r="E21" s="131">
        <v>21200000000</v>
      </c>
    </row>
    <row r="22" spans="1:5" x14ac:dyDescent="0.25">
      <c r="A22" s="138">
        <v>46203</v>
      </c>
      <c r="B22" t="s">
        <v>115</v>
      </c>
      <c r="C22" t="s">
        <v>691</v>
      </c>
      <c r="D22" t="s">
        <v>130</v>
      </c>
      <c r="E22" s="131">
        <v>21670000000</v>
      </c>
    </row>
    <row r="23" spans="1:5" x14ac:dyDescent="0.25">
      <c r="A23" s="138">
        <v>46203</v>
      </c>
      <c r="B23" t="s">
        <v>115</v>
      </c>
      <c r="C23" t="s">
        <v>687</v>
      </c>
      <c r="D23" t="s">
        <v>130</v>
      </c>
      <c r="E23" s="131">
        <v>383210000000</v>
      </c>
    </row>
    <row r="24" spans="1:5" x14ac:dyDescent="0.25">
      <c r="A24" s="138">
        <v>46203</v>
      </c>
      <c r="B24" t="s">
        <v>115</v>
      </c>
      <c r="C24" t="s">
        <v>688</v>
      </c>
      <c r="D24" t="s">
        <v>130</v>
      </c>
      <c r="E24" s="131">
        <v>152640000000</v>
      </c>
    </row>
    <row r="25" spans="1:5" x14ac:dyDescent="0.25">
      <c r="A25" s="138">
        <v>46203</v>
      </c>
      <c r="B25" t="s">
        <v>115</v>
      </c>
      <c r="C25" t="s">
        <v>690</v>
      </c>
      <c r="D25" t="s">
        <v>130</v>
      </c>
      <c r="E25" s="131">
        <v>253680000000</v>
      </c>
    </row>
    <row r="26" spans="1:5" x14ac:dyDescent="0.25">
      <c r="A26" s="138">
        <v>46203</v>
      </c>
      <c r="B26" t="s">
        <v>187</v>
      </c>
      <c r="C26" t="s">
        <v>684</v>
      </c>
      <c r="D26" t="s">
        <v>130</v>
      </c>
      <c r="E26" s="131">
        <v>832400000000</v>
      </c>
    </row>
    <row r="27" spans="1:5" x14ac:dyDescent="0.25">
      <c r="A27" s="138">
        <v>46203</v>
      </c>
      <c r="B27" t="s">
        <v>187</v>
      </c>
      <c r="C27" t="s">
        <v>689</v>
      </c>
      <c r="D27" t="s">
        <v>130</v>
      </c>
      <c r="E27" s="131">
        <v>21200000000</v>
      </c>
    </row>
    <row r="28" spans="1:5" x14ac:dyDescent="0.25">
      <c r="A28" s="138">
        <v>46203</v>
      </c>
      <c r="B28" t="s">
        <v>187</v>
      </c>
      <c r="C28" t="s">
        <v>691</v>
      </c>
      <c r="D28" t="s">
        <v>130</v>
      </c>
      <c r="E28" s="131">
        <v>21670000000</v>
      </c>
    </row>
    <row r="29" spans="1:5" x14ac:dyDescent="0.25">
      <c r="A29" s="138">
        <v>46203</v>
      </c>
      <c r="B29" t="s">
        <v>187</v>
      </c>
      <c r="C29" t="s">
        <v>687</v>
      </c>
      <c r="D29" t="s">
        <v>130</v>
      </c>
      <c r="E29" s="131">
        <v>383210000000</v>
      </c>
    </row>
    <row r="30" spans="1:5" x14ac:dyDescent="0.25">
      <c r="A30" s="138">
        <v>46203</v>
      </c>
      <c r="B30" t="s">
        <v>187</v>
      </c>
      <c r="C30" t="s">
        <v>688</v>
      </c>
      <c r="D30" t="s">
        <v>130</v>
      </c>
      <c r="E30" s="131">
        <v>152640000000</v>
      </c>
    </row>
    <row r="31" spans="1:5" x14ac:dyDescent="0.25">
      <c r="A31" s="138">
        <v>46203</v>
      </c>
      <c r="B31" t="s">
        <v>187</v>
      </c>
      <c r="C31" t="s">
        <v>690</v>
      </c>
      <c r="D31" t="s">
        <v>130</v>
      </c>
      <c r="E31" s="131">
        <v>253680000000</v>
      </c>
    </row>
    <row r="32" spans="1:5" x14ac:dyDescent="0.25">
      <c r="A32" s="138">
        <v>46203</v>
      </c>
      <c r="B32" t="s">
        <v>166</v>
      </c>
      <c r="C32" t="s">
        <v>684</v>
      </c>
      <c r="D32" t="s">
        <v>130</v>
      </c>
      <c r="E32" s="131">
        <v>801660782077.11902</v>
      </c>
    </row>
    <row r="33" spans="1:5" x14ac:dyDescent="0.25">
      <c r="A33" s="138">
        <v>46203</v>
      </c>
      <c r="B33" t="s">
        <v>166</v>
      </c>
      <c r="C33" t="s">
        <v>689</v>
      </c>
      <c r="D33" t="s">
        <v>130</v>
      </c>
      <c r="E33" s="131">
        <v>20417117467.605598</v>
      </c>
    </row>
    <row r="34" spans="1:5" x14ac:dyDescent="0.25">
      <c r="A34" s="138">
        <v>46203</v>
      </c>
      <c r="B34" t="s">
        <v>166</v>
      </c>
      <c r="C34" t="s">
        <v>691</v>
      </c>
      <c r="D34" t="s">
        <v>130</v>
      </c>
      <c r="E34" s="131">
        <v>20869761109.576099</v>
      </c>
    </row>
    <row r="35" spans="1:5" x14ac:dyDescent="0.25">
      <c r="A35" s="138">
        <v>46203</v>
      </c>
      <c r="B35" t="s">
        <v>166</v>
      </c>
      <c r="C35" t="s">
        <v>687</v>
      </c>
      <c r="D35" t="s">
        <v>130</v>
      </c>
      <c r="E35" s="131">
        <v>369058659658.54498</v>
      </c>
    </row>
    <row r="36" spans="1:5" x14ac:dyDescent="0.25">
      <c r="A36" s="138">
        <v>46203</v>
      </c>
      <c r="B36" t="s">
        <v>166</v>
      </c>
      <c r="C36" t="s">
        <v>688</v>
      </c>
      <c r="D36" t="s">
        <v>130</v>
      </c>
      <c r="E36" s="131">
        <v>147003245766.76001</v>
      </c>
    </row>
    <row r="37" spans="1:5" x14ac:dyDescent="0.25">
      <c r="A37" s="138">
        <v>46203</v>
      </c>
      <c r="B37" t="s">
        <v>166</v>
      </c>
      <c r="C37" t="s">
        <v>690</v>
      </c>
      <c r="D37" t="s">
        <v>130</v>
      </c>
      <c r="E37" s="131">
        <v>244311998074.63199</v>
      </c>
    </row>
    <row r="38" spans="1:5" x14ac:dyDescent="0.25">
      <c r="A38" s="138">
        <v>46203</v>
      </c>
      <c r="B38" t="s">
        <v>193</v>
      </c>
      <c r="C38" t="s">
        <v>689</v>
      </c>
      <c r="D38" t="s">
        <v>696</v>
      </c>
      <c r="E38" s="131">
        <v>74683092541.897995</v>
      </c>
    </row>
    <row r="39" spans="1:5" x14ac:dyDescent="0.25">
      <c r="A39" s="138">
        <v>46203</v>
      </c>
      <c r="B39" t="s">
        <v>193</v>
      </c>
      <c r="C39" t="s">
        <v>689</v>
      </c>
      <c r="D39" t="s">
        <v>695</v>
      </c>
      <c r="E39" s="131">
        <v>7170481289.9959202</v>
      </c>
    </row>
    <row r="40" spans="1:5" x14ac:dyDescent="0.25">
      <c r="A40" s="138">
        <v>46203</v>
      </c>
      <c r="B40" t="s">
        <v>207</v>
      </c>
      <c r="C40" t="s">
        <v>689</v>
      </c>
      <c r="D40" t="s">
        <v>696</v>
      </c>
      <c r="E40" s="131">
        <v>121158222721.804</v>
      </c>
    </row>
    <row r="41" spans="1:5" x14ac:dyDescent="0.25">
      <c r="A41" s="138">
        <v>46203</v>
      </c>
      <c r="B41" t="s">
        <v>207</v>
      </c>
      <c r="C41" t="s">
        <v>689</v>
      </c>
      <c r="D41" t="s">
        <v>695</v>
      </c>
      <c r="E41" s="131">
        <v>10757273467.314699</v>
      </c>
    </row>
    <row r="42" spans="1:5" x14ac:dyDescent="0.25">
      <c r="A42" s="138">
        <v>46203</v>
      </c>
      <c r="B42" t="s">
        <v>198</v>
      </c>
      <c r="C42" t="s">
        <v>689</v>
      </c>
      <c r="D42" t="s">
        <v>130</v>
      </c>
      <c r="E42" s="131">
        <v>104</v>
      </c>
    </row>
    <row r="43" spans="1:5" x14ac:dyDescent="0.25">
      <c r="A43" s="138">
        <v>46203</v>
      </c>
      <c r="B43" t="s">
        <v>201</v>
      </c>
      <c r="C43" t="s">
        <v>689</v>
      </c>
      <c r="D43" t="s">
        <v>130</v>
      </c>
      <c r="E43" s="131">
        <v>387460135985.479</v>
      </c>
    </row>
    <row r="44" spans="1:5" x14ac:dyDescent="0.25">
      <c r="A44" s="138">
        <v>46203</v>
      </c>
      <c r="B44" t="s">
        <v>193</v>
      </c>
      <c r="C44" t="s">
        <v>691</v>
      </c>
      <c r="D44" t="s">
        <v>696</v>
      </c>
      <c r="E44" s="131">
        <v>23648681482.435501</v>
      </c>
    </row>
    <row r="45" spans="1:5" x14ac:dyDescent="0.25">
      <c r="A45" s="138">
        <v>46203</v>
      </c>
      <c r="B45" t="s">
        <v>193</v>
      </c>
      <c r="C45" t="s">
        <v>691</v>
      </c>
      <c r="D45" t="s">
        <v>695</v>
      </c>
      <c r="E45" s="131">
        <v>16485258970.1047</v>
      </c>
    </row>
    <row r="46" spans="1:5" x14ac:dyDescent="0.25">
      <c r="A46" s="138">
        <v>46203</v>
      </c>
      <c r="B46" t="s">
        <v>207</v>
      </c>
      <c r="C46" t="s">
        <v>691</v>
      </c>
      <c r="D46" t="s">
        <v>696</v>
      </c>
      <c r="E46" s="131">
        <v>43438386115.143204</v>
      </c>
    </row>
    <row r="47" spans="1:5" x14ac:dyDescent="0.25">
      <c r="A47" s="138">
        <v>46203</v>
      </c>
      <c r="B47" t="s">
        <v>207</v>
      </c>
      <c r="C47" t="s">
        <v>691</v>
      </c>
      <c r="D47" t="s">
        <v>695</v>
      </c>
      <c r="E47" s="131">
        <v>30391299304.170502</v>
      </c>
    </row>
    <row r="48" spans="1:5" x14ac:dyDescent="0.25">
      <c r="A48" s="138">
        <v>46203</v>
      </c>
      <c r="B48" t="s">
        <v>198</v>
      </c>
      <c r="C48" t="s">
        <v>691</v>
      </c>
      <c r="D48" t="s">
        <v>130</v>
      </c>
      <c r="E48" s="131">
        <v>1</v>
      </c>
    </row>
    <row r="49" spans="1:5" x14ac:dyDescent="0.25">
      <c r="A49" s="138">
        <v>46203</v>
      </c>
      <c r="B49" t="s">
        <v>201</v>
      </c>
      <c r="C49" t="s">
        <v>691</v>
      </c>
      <c r="D49" t="s">
        <v>130</v>
      </c>
      <c r="E49" s="131">
        <v>2048681482.4355299</v>
      </c>
    </row>
    <row r="50" spans="1:5" x14ac:dyDescent="0.25">
      <c r="A50" s="138">
        <v>46203</v>
      </c>
      <c r="B50" t="s">
        <v>193</v>
      </c>
      <c r="C50" t="s">
        <v>687</v>
      </c>
      <c r="D50" t="s">
        <v>696</v>
      </c>
      <c r="E50" s="131">
        <v>420213766000</v>
      </c>
    </row>
    <row r="51" spans="1:5" x14ac:dyDescent="0.25">
      <c r="A51" s="138">
        <v>46203</v>
      </c>
      <c r="B51" t="s">
        <v>193</v>
      </c>
      <c r="C51" t="s">
        <v>687</v>
      </c>
      <c r="D51" t="s">
        <v>695</v>
      </c>
      <c r="E51" s="131">
        <v>243520820279.18201</v>
      </c>
    </row>
    <row r="52" spans="1:5" x14ac:dyDescent="0.25">
      <c r="A52" s="138">
        <v>46203</v>
      </c>
      <c r="B52" t="s">
        <v>207</v>
      </c>
      <c r="C52" t="s">
        <v>687</v>
      </c>
      <c r="D52" t="s">
        <v>696</v>
      </c>
      <c r="E52" s="131">
        <v>646409215000</v>
      </c>
    </row>
    <row r="53" spans="1:5" x14ac:dyDescent="0.25">
      <c r="A53" s="138">
        <v>46203</v>
      </c>
      <c r="B53" t="s">
        <v>207</v>
      </c>
      <c r="C53" t="s">
        <v>687</v>
      </c>
      <c r="D53" t="s">
        <v>695</v>
      </c>
      <c r="E53" s="131">
        <v>377127755422.33698</v>
      </c>
    </row>
    <row r="54" spans="1:5" x14ac:dyDescent="0.25">
      <c r="A54" s="138">
        <v>46203</v>
      </c>
      <c r="B54" t="s">
        <v>198</v>
      </c>
      <c r="C54" t="s">
        <v>687</v>
      </c>
      <c r="D54" t="s">
        <v>130</v>
      </c>
      <c r="E54" s="131">
        <v>7</v>
      </c>
    </row>
    <row r="55" spans="1:5" x14ac:dyDescent="0.25">
      <c r="A55" s="138">
        <v>46203</v>
      </c>
      <c r="B55" t="s">
        <v>201</v>
      </c>
      <c r="C55" t="s">
        <v>687</v>
      </c>
      <c r="D55" t="s">
        <v>130</v>
      </c>
      <c r="E55" s="131">
        <v>437839064000</v>
      </c>
    </row>
    <row r="56" spans="1:5" x14ac:dyDescent="0.25">
      <c r="A56" s="138">
        <v>46203</v>
      </c>
      <c r="B56" t="s">
        <v>193</v>
      </c>
      <c r="C56" t="s">
        <v>688</v>
      </c>
      <c r="D56" t="s">
        <v>696</v>
      </c>
      <c r="E56" s="131">
        <v>197974390192</v>
      </c>
    </row>
    <row r="57" spans="1:5" x14ac:dyDescent="0.25">
      <c r="A57" s="138">
        <v>46203</v>
      </c>
      <c r="B57" t="s">
        <v>193</v>
      </c>
      <c r="C57" t="s">
        <v>688</v>
      </c>
      <c r="D57" t="s">
        <v>695</v>
      </c>
      <c r="E57" s="131">
        <v>105621967625.573</v>
      </c>
    </row>
    <row r="58" spans="1:5" x14ac:dyDescent="0.25">
      <c r="A58" s="138">
        <v>46203</v>
      </c>
      <c r="B58" t="s">
        <v>207</v>
      </c>
      <c r="C58" t="s">
        <v>688</v>
      </c>
      <c r="D58" t="s">
        <v>696</v>
      </c>
      <c r="E58" s="131">
        <v>330912543696</v>
      </c>
    </row>
    <row r="59" spans="1:5" x14ac:dyDescent="0.25">
      <c r="A59" s="138">
        <v>46203</v>
      </c>
      <c r="B59" t="s">
        <v>207</v>
      </c>
      <c r="C59" t="s">
        <v>688</v>
      </c>
      <c r="D59" t="s">
        <v>695</v>
      </c>
      <c r="E59" s="131">
        <v>174577210840.659</v>
      </c>
    </row>
    <row r="60" spans="1:5" x14ac:dyDescent="0.25">
      <c r="A60" s="138">
        <v>46203</v>
      </c>
      <c r="B60" t="s">
        <v>198</v>
      </c>
      <c r="C60" t="s">
        <v>688</v>
      </c>
      <c r="D60" t="s">
        <v>130</v>
      </c>
      <c r="E60" s="131">
        <v>24</v>
      </c>
    </row>
    <row r="61" spans="1:5" x14ac:dyDescent="0.25">
      <c r="A61" s="138">
        <v>46203</v>
      </c>
      <c r="B61" t="s">
        <v>201</v>
      </c>
      <c r="C61" t="s">
        <v>688</v>
      </c>
      <c r="D61" t="s">
        <v>130</v>
      </c>
      <c r="E61" s="131">
        <v>508250180739</v>
      </c>
    </row>
    <row r="62" spans="1:5" x14ac:dyDescent="0.25">
      <c r="A62" s="138">
        <v>46203</v>
      </c>
      <c r="B62" t="s">
        <v>193</v>
      </c>
      <c r="C62" t="s">
        <v>690</v>
      </c>
      <c r="D62" t="s">
        <v>696</v>
      </c>
      <c r="E62" s="131">
        <v>203079997203.62701</v>
      </c>
    </row>
    <row r="63" spans="1:5" x14ac:dyDescent="0.25">
      <c r="A63" s="138">
        <v>46203</v>
      </c>
      <c r="B63" t="s">
        <v>193</v>
      </c>
      <c r="C63" t="s">
        <v>690</v>
      </c>
      <c r="D63" t="s">
        <v>695</v>
      </c>
      <c r="E63" s="131">
        <v>131394182611.35899</v>
      </c>
    </row>
    <row r="64" spans="1:5" x14ac:dyDescent="0.25">
      <c r="A64" s="138">
        <v>46203</v>
      </c>
      <c r="B64" t="s">
        <v>207</v>
      </c>
      <c r="C64" t="s">
        <v>690</v>
      </c>
      <c r="D64" t="s">
        <v>696</v>
      </c>
      <c r="E64" s="131">
        <v>291694024295.91803</v>
      </c>
    </row>
    <row r="65" spans="1:5" x14ac:dyDescent="0.25">
      <c r="A65" s="138">
        <v>46203</v>
      </c>
      <c r="B65" t="s">
        <v>207</v>
      </c>
      <c r="C65" t="s">
        <v>690</v>
      </c>
      <c r="D65" t="s">
        <v>695</v>
      </c>
      <c r="E65" s="131">
        <v>225975757469.60101</v>
      </c>
    </row>
    <row r="66" spans="1:5" x14ac:dyDescent="0.25">
      <c r="A66" s="138">
        <v>46203</v>
      </c>
      <c r="B66" t="s">
        <v>198</v>
      </c>
      <c r="C66" t="s">
        <v>690</v>
      </c>
      <c r="D66" t="s">
        <v>130</v>
      </c>
      <c r="E66" s="131">
        <v>33</v>
      </c>
    </row>
    <row r="67" spans="1:5" x14ac:dyDescent="0.25">
      <c r="A67" s="138">
        <v>46203</v>
      </c>
      <c r="B67" t="s">
        <v>201</v>
      </c>
      <c r="C67" t="s">
        <v>690</v>
      </c>
      <c r="D67" t="s">
        <v>130</v>
      </c>
      <c r="E67" s="131">
        <v>369619466196.10498</v>
      </c>
    </row>
    <row r="68" spans="1:5" x14ac:dyDescent="0.25">
      <c r="A68" s="138">
        <v>46203</v>
      </c>
      <c r="B68" t="s">
        <v>205</v>
      </c>
      <c r="C68" t="s">
        <v>689</v>
      </c>
      <c r="D68" t="s">
        <v>695</v>
      </c>
      <c r="E68" s="131">
        <v>80729678.697852299</v>
      </c>
    </row>
    <row r="69" spans="1:5" x14ac:dyDescent="0.25">
      <c r="A69" s="138">
        <v>46203</v>
      </c>
      <c r="B69" t="s">
        <v>205</v>
      </c>
      <c r="C69" t="s">
        <v>689</v>
      </c>
      <c r="D69" t="s">
        <v>696</v>
      </c>
      <c r="E69" s="131">
        <v>2999770675</v>
      </c>
    </row>
    <row r="70" spans="1:5" x14ac:dyDescent="0.25">
      <c r="A70" s="138">
        <v>46203</v>
      </c>
      <c r="B70" t="s">
        <v>214</v>
      </c>
      <c r="C70" t="s">
        <v>689</v>
      </c>
      <c r="D70" t="s">
        <v>695</v>
      </c>
      <c r="E70" s="131">
        <v>99344177.373572394</v>
      </c>
    </row>
    <row r="71" spans="1:5" x14ac:dyDescent="0.25">
      <c r="A71" s="138">
        <v>46203</v>
      </c>
      <c r="B71" t="s">
        <v>214</v>
      </c>
      <c r="C71" t="s">
        <v>689</v>
      </c>
      <c r="D71" t="s">
        <v>696</v>
      </c>
      <c r="E71" s="131">
        <v>5642820107</v>
      </c>
    </row>
    <row r="72" spans="1:5" x14ac:dyDescent="0.25">
      <c r="A72" s="138">
        <v>46203</v>
      </c>
      <c r="B72" t="s">
        <v>205</v>
      </c>
      <c r="C72" t="s">
        <v>687</v>
      </c>
      <c r="D72" t="s">
        <v>695</v>
      </c>
      <c r="E72" s="131">
        <v>72395461.316872403</v>
      </c>
    </row>
    <row r="73" spans="1:5" x14ac:dyDescent="0.25">
      <c r="A73" s="138">
        <v>46203</v>
      </c>
      <c r="B73" t="s">
        <v>205</v>
      </c>
      <c r="C73" t="s">
        <v>687</v>
      </c>
      <c r="D73" t="s">
        <v>696</v>
      </c>
      <c r="E73" s="131">
        <v>6053725000</v>
      </c>
    </row>
    <row r="74" spans="1:5" x14ac:dyDescent="0.25">
      <c r="A74" s="138">
        <v>46203</v>
      </c>
      <c r="B74" t="s">
        <v>214</v>
      </c>
      <c r="C74" t="s">
        <v>687</v>
      </c>
      <c r="D74" t="s">
        <v>695</v>
      </c>
      <c r="E74" s="131">
        <v>75025104.938271597</v>
      </c>
    </row>
    <row r="75" spans="1:5" x14ac:dyDescent="0.25">
      <c r="A75" s="138">
        <v>46203</v>
      </c>
      <c r="B75" t="s">
        <v>214</v>
      </c>
      <c r="C75" t="s">
        <v>687</v>
      </c>
      <c r="D75" t="s">
        <v>696</v>
      </c>
      <c r="E75" s="131">
        <v>6053725000</v>
      </c>
    </row>
    <row r="76" spans="1:5" x14ac:dyDescent="0.25">
      <c r="A76" s="138">
        <v>46203</v>
      </c>
      <c r="B76" t="s">
        <v>205</v>
      </c>
      <c r="C76" t="s">
        <v>688</v>
      </c>
      <c r="D76" t="s">
        <v>695</v>
      </c>
      <c r="E76" s="131">
        <v>1571666.0823045301</v>
      </c>
    </row>
    <row r="77" spans="1:5" x14ac:dyDescent="0.25">
      <c r="A77" s="138">
        <v>46203</v>
      </c>
      <c r="B77" t="s">
        <v>205</v>
      </c>
      <c r="C77" t="s">
        <v>688</v>
      </c>
      <c r="D77" t="s">
        <v>696</v>
      </c>
      <c r="E77" s="131">
        <v>278524858</v>
      </c>
    </row>
    <row r="78" spans="1:5" x14ac:dyDescent="0.25">
      <c r="A78" s="138">
        <v>46203</v>
      </c>
      <c r="B78" t="s">
        <v>214</v>
      </c>
      <c r="C78" t="s">
        <v>688</v>
      </c>
      <c r="D78" t="s">
        <v>695</v>
      </c>
      <c r="E78" s="131">
        <v>1571666.0823045301</v>
      </c>
    </row>
    <row r="79" spans="1:5" x14ac:dyDescent="0.25">
      <c r="A79" s="138">
        <v>46203</v>
      </c>
      <c r="B79" t="s">
        <v>214</v>
      </c>
      <c r="C79" t="s">
        <v>688</v>
      </c>
      <c r="D79" t="s">
        <v>696</v>
      </c>
      <c r="E79" s="131">
        <v>278524858</v>
      </c>
    </row>
    <row r="80" spans="1:5" x14ac:dyDescent="0.25">
      <c r="A80" s="138">
        <v>46203</v>
      </c>
      <c r="B80" t="s">
        <v>205</v>
      </c>
      <c r="C80" t="s">
        <v>690</v>
      </c>
      <c r="D80" t="s">
        <v>695</v>
      </c>
      <c r="E80" s="131">
        <v>973053.79423868295</v>
      </c>
    </row>
    <row r="81" spans="1:5" x14ac:dyDescent="0.25">
      <c r="A81" s="138">
        <v>46203</v>
      </c>
      <c r="B81" t="s">
        <v>205</v>
      </c>
      <c r="C81" t="s">
        <v>690</v>
      </c>
      <c r="D81" t="s">
        <v>696</v>
      </c>
      <c r="E81" s="131">
        <v>94668753</v>
      </c>
    </row>
    <row r="82" spans="1:5" x14ac:dyDescent="0.25">
      <c r="A82" s="138">
        <v>46203</v>
      </c>
      <c r="B82" t="s">
        <v>214</v>
      </c>
      <c r="C82" t="s">
        <v>690</v>
      </c>
      <c r="D82" t="s">
        <v>695</v>
      </c>
      <c r="E82" s="131">
        <v>973053.79423868295</v>
      </c>
    </row>
    <row r="83" spans="1:5" x14ac:dyDescent="0.25">
      <c r="A83" s="138">
        <v>46203</v>
      </c>
      <c r="B83" t="s">
        <v>214</v>
      </c>
      <c r="C83" t="s">
        <v>690</v>
      </c>
      <c r="D83" t="s">
        <v>696</v>
      </c>
      <c r="E83" s="131">
        <v>94668753</v>
      </c>
    </row>
    <row r="84" spans="1:5" x14ac:dyDescent="0.25">
      <c r="A84" s="138">
        <v>46203</v>
      </c>
      <c r="B84" t="s">
        <v>234</v>
      </c>
      <c r="C84" t="s">
        <v>689</v>
      </c>
      <c r="D84" t="s">
        <v>700</v>
      </c>
      <c r="E84" s="131">
        <v>113697053613.85201</v>
      </c>
    </row>
    <row r="85" spans="1:5" x14ac:dyDescent="0.25">
      <c r="A85" s="138">
        <v>46203</v>
      </c>
      <c r="B85" t="s">
        <v>234</v>
      </c>
      <c r="C85" t="s">
        <v>689</v>
      </c>
      <c r="D85" t="s">
        <v>701</v>
      </c>
      <c r="E85" s="131">
        <v>8422529901.6300001</v>
      </c>
    </row>
    <row r="86" spans="1:5" x14ac:dyDescent="0.25">
      <c r="A86" s="138">
        <v>46203</v>
      </c>
      <c r="B86" t="s">
        <v>234</v>
      </c>
      <c r="C86" t="s">
        <v>691</v>
      </c>
      <c r="D86" t="s">
        <v>701</v>
      </c>
      <c r="E86" s="131">
        <v>70248912497.929993</v>
      </c>
    </row>
    <row r="87" spans="1:5" x14ac:dyDescent="0.25">
      <c r="A87" s="138">
        <v>46203</v>
      </c>
      <c r="B87" t="s">
        <v>234</v>
      </c>
      <c r="C87" t="s">
        <v>687</v>
      </c>
      <c r="D87" t="s">
        <v>700</v>
      </c>
      <c r="E87" s="131">
        <v>838157829754.06995</v>
      </c>
    </row>
    <row r="88" spans="1:5" x14ac:dyDescent="0.25">
      <c r="A88" s="138">
        <v>46203</v>
      </c>
      <c r="B88" t="s">
        <v>234</v>
      </c>
      <c r="C88" t="s">
        <v>687</v>
      </c>
      <c r="D88" t="s">
        <v>701</v>
      </c>
      <c r="E88" s="131">
        <v>2317816297254.98</v>
      </c>
    </row>
    <row r="89" spans="1:5" x14ac:dyDescent="0.25">
      <c r="A89" s="138">
        <v>46203</v>
      </c>
      <c r="B89" t="s">
        <v>234</v>
      </c>
      <c r="C89" t="s">
        <v>688</v>
      </c>
      <c r="D89" t="s">
        <v>700</v>
      </c>
      <c r="E89" s="131">
        <v>145691943370.25</v>
      </c>
    </row>
    <row r="90" spans="1:5" x14ac:dyDescent="0.25">
      <c r="A90" s="138">
        <v>46203</v>
      </c>
      <c r="B90" t="s">
        <v>234</v>
      </c>
      <c r="C90" t="s">
        <v>688</v>
      </c>
      <c r="D90" t="s">
        <v>701</v>
      </c>
      <c r="E90" s="131">
        <v>2072821101764.6699</v>
      </c>
    </row>
    <row r="91" spans="1:5" x14ac:dyDescent="0.25">
      <c r="A91" s="138">
        <v>46203</v>
      </c>
      <c r="B91" t="s">
        <v>234</v>
      </c>
      <c r="C91" t="s">
        <v>690</v>
      </c>
      <c r="D91" t="s">
        <v>700</v>
      </c>
      <c r="E91" s="131">
        <v>116405902853.03799</v>
      </c>
    </row>
    <row r="92" spans="1:5" x14ac:dyDescent="0.25">
      <c r="A92" s="138">
        <v>46203</v>
      </c>
      <c r="B92" t="s">
        <v>234</v>
      </c>
      <c r="C92" t="s">
        <v>690</v>
      </c>
      <c r="D92" t="s">
        <v>701</v>
      </c>
      <c r="E92" s="131">
        <v>451055386698.83698</v>
      </c>
    </row>
    <row r="93" spans="1:5" x14ac:dyDescent="0.25">
      <c r="A93" s="138">
        <v>46203</v>
      </c>
      <c r="B93" t="s">
        <v>234</v>
      </c>
      <c r="C93" t="s">
        <v>689</v>
      </c>
      <c r="D93" t="s">
        <v>702</v>
      </c>
      <c r="E93" s="131">
        <v>122119583515.48199</v>
      </c>
    </row>
    <row r="94" spans="1:5" x14ac:dyDescent="0.25">
      <c r="A94" s="138">
        <v>46203</v>
      </c>
      <c r="B94" t="s">
        <v>234</v>
      </c>
      <c r="C94" t="s">
        <v>691</v>
      </c>
      <c r="D94" t="s">
        <v>702</v>
      </c>
      <c r="E94" s="131">
        <v>70248912497.929993</v>
      </c>
    </row>
    <row r="95" spans="1:5" x14ac:dyDescent="0.25">
      <c r="A95" s="138">
        <v>46203</v>
      </c>
      <c r="B95" t="s">
        <v>234</v>
      </c>
      <c r="C95" t="s">
        <v>687</v>
      </c>
      <c r="D95" t="s">
        <v>702</v>
      </c>
      <c r="E95" s="131">
        <v>3155974127009.0498</v>
      </c>
    </row>
    <row r="96" spans="1:5" x14ac:dyDescent="0.25">
      <c r="A96" s="138">
        <v>46203</v>
      </c>
      <c r="B96" t="s">
        <v>234</v>
      </c>
      <c r="C96" t="s">
        <v>688</v>
      </c>
      <c r="D96" t="s">
        <v>702</v>
      </c>
      <c r="E96" s="131">
        <v>2218513045134.9199</v>
      </c>
    </row>
    <row r="97" spans="1:5" x14ac:dyDescent="0.25">
      <c r="A97" s="138">
        <v>46203</v>
      </c>
      <c r="B97" t="s">
        <v>234</v>
      </c>
      <c r="C97" t="s">
        <v>690</v>
      </c>
      <c r="D97" t="s">
        <v>702</v>
      </c>
      <c r="E97" s="131">
        <v>567461289551.875</v>
      </c>
    </row>
    <row r="98" spans="1:5" x14ac:dyDescent="0.25">
      <c r="A98" s="138">
        <v>46203</v>
      </c>
      <c r="B98" t="s">
        <v>239</v>
      </c>
      <c r="C98" t="s">
        <v>689</v>
      </c>
      <c r="D98" t="s">
        <v>704</v>
      </c>
      <c r="E98" s="131">
        <v>32567914304</v>
      </c>
    </row>
    <row r="99" spans="1:5" x14ac:dyDescent="0.25">
      <c r="A99" s="138">
        <v>46203</v>
      </c>
      <c r="B99" t="s">
        <v>239</v>
      </c>
      <c r="C99" t="s">
        <v>689</v>
      </c>
      <c r="D99" t="s">
        <v>703</v>
      </c>
      <c r="E99" s="131">
        <v>32567914304</v>
      </c>
    </row>
    <row r="100" spans="1:5" x14ac:dyDescent="0.25">
      <c r="A100" s="138">
        <v>46203</v>
      </c>
      <c r="B100" t="s">
        <v>259</v>
      </c>
      <c r="C100" t="s">
        <v>689</v>
      </c>
      <c r="D100" t="s">
        <v>704</v>
      </c>
      <c r="E100" s="131">
        <v>496514247978</v>
      </c>
    </row>
    <row r="101" spans="1:5" x14ac:dyDescent="0.25">
      <c r="A101" s="138">
        <v>46203</v>
      </c>
      <c r="B101" t="s">
        <v>259</v>
      </c>
      <c r="C101" t="s">
        <v>689</v>
      </c>
      <c r="D101" t="s">
        <v>703</v>
      </c>
      <c r="E101" s="131">
        <v>472537208460.20203</v>
      </c>
    </row>
    <row r="102" spans="1:5" x14ac:dyDescent="0.25">
      <c r="A102" s="138">
        <v>46203</v>
      </c>
      <c r="B102" t="s">
        <v>269</v>
      </c>
      <c r="C102" t="s">
        <v>689</v>
      </c>
      <c r="D102" t="s">
        <v>704</v>
      </c>
      <c r="E102" s="131">
        <v>557610960485</v>
      </c>
    </row>
    <row r="103" spans="1:5" x14ac:dyDescent="0.25">
      <c r="A103" s="138">
        <v>46203</v>
      </c>
      <c r="B103" t="s">
        <v>269</v>
      </c>
      <c r="C103" t="s">
        <v>689</v>
      </c>
      <c r="D103" t="s">
        <v>703</v>
      </c>
      <c r="E103" s="131">
        <v>532085051010.40198</v>
      </c>
    </row>
    <row r="104" spans="1:5" x14ac:dyDescent="0.25">
      <c r="A104" s="138">
        <v>46203</v>
      </c>
      <c r="B104" t="s">
        <v>249</v>
      </c>
      <c r="C104" t="s">
        <v>689</v>
      </c>
      <c r="D104" t="s">
        <v>704</v>
      </c>
      <c r="E104" s="131">
        <v>28528798203</v>
      </c>
    </row>
    <row r="105" spans="1:5" x14ac:dyDescent="0.25">
      <c r="A105" s="138">
        <v>46203</v>
      </c>
      <c r="B105" t="s">
        <v>249</v>
      </c>
      <c r="C105" t="s">
        <v>689</v>
      </c>
      <c r="D105" t="s">
        <v>703</v>
      </c>
      <c r="E105" s="131">
        <v>26979928246.200001</v>
      </c>
    </row>
    <row r="106" spans="1:5" x14ac:dyDescent="0.25">
      <c r="A106" s="138">
        <v>46203</v>
      </c>
      <c r="B106" t="s">
        <v>239</v>
      </c>
      <c r="C106" t="s">
        <v>689</v>
      </c>
      <c r="D106" t="s">
        <v>706</v>
      </c>
      <c r="E106" s="131">
        <v>6759481745</v>
      </c>
    </row>
    <row r="107" spans="1:5" x14ac:dyDescent="0.25">
      <c r="A107" s="138">
        <v>46203</v>
      </c>
      <c r="B107" t="s">
        <v>239</v>
      </c>
      <c r="C107" t="s">
        <v>689</v>
      </c>
      <c r="D107" t="s">
        <v>705</v>
      </c>
      <c r="E107" s="131">
        <v>6759481745</v>
      </c>
    </row>
    <row r="108" spans="1:5" x14ac:dyDescent="0.25">
      <c r="A108" s="138">
        <v>46203</v>
      </c>
      <c r="B108" t="s">
        <v>259</v>
      </c>
      <c r="C108" t="s">
        <v>689</v>
      </c>
      <c r="D108" t="s">
        <v>706</v>
      </c>
      <c r="E108" s="131">
        <v>26265317363</v>
      </c>
    </row>
    <row r="109" spans="1:5" x14ac:dyDescent="0.25">
      <c r="A109" s="138">
        <v>46203</v>
      </c>
      <c r="B109" t="s">
        <v>259</v>
      </c>
      <c r="C109" t="s">
        <v>689</v>
      </c>
      <c r="D109" t="s">
        <v>705</v>
      </c>
      <c r="E109" s="131">
        <v>24041175492.047199</v>
      </c>
    </row>
    <row r="110" spans="1:5" x14ac:dyDescent="0.25">
      <c r="A110" s="138">
        <v>46203</v>
      </c>
      <c r="B110" t="s">
        <v>269</v>
      </c>
      <c r="C110" t="s">
        <v>689</v>
      </c>
      <c r="D110" t="s">
        <v>706</v>
      </c>
      <c r="E110" s="131">
        <v>36886994337</v>
      </c>
    </row>
    <row r="111" spans="1:5" x14ac:dyDescent="0.25">
      <c r="A111" s="138">
        <v>46203</v>
      </c>
      <c r="B111" t="s">
        <v>269</v>
      </c>
      <c r="C111" t="s">
        <v>689</v>
      </c>
      <c r="D111" t="s">
        <v>705</v>
      </c>
      <c r="E111" s="131">
        <v>34532473613.047203</v>
      </c>
    </row>
    <row r="112" spans="1:5" x14ac:dyDescent="0.25">
      <c r="A112" s="138">
        <v>46203</v>
      </c>
      <c r="B112" t="s">
        <v>249</v>
      </c>
      <c r="C112" t="s">
        <v>689</v>
      </c>
      <c r="D112" t="s">
        <v>706</v>
      </c>
      <c r="E112" s="131">
        <v>3862195229</v>
      </c>
    </row>
    <row r="113" spans="1:5" x14ac:dyDescent="0.25">
      <c r="A113" s="138">
        <v>46203</v>
      </c>
      <c r="B113" t="s">
        <v>249</v>
      </c>
      <c r="C113" t="s">
        <v>689</v>
      </c>
      <c r="D113" t="s">
        <v>705</v>
      </c>
      <c r="E113" s="131">
        <v>3731816376</v>
      </c>
    </row>
    <row r="114" spans="1:5" x14ac:dyDescent="0.25">
      <c r="A114" s="138">
        <v>46203</v>
      </c>
      <c r="B114" t="s">
        <v>239</v>
      </c>
      <c r="C114" t="s">
        <v>691</v>
      </c>
      <c r="D114" t="s">
        <v>706</v>
      </c>
      <c r="E114" s="131">
        <v>208355533067.82999</v>
      </c>
    </row>
    <row r="115" spans="1:5" x14ac:dyDescent="0.25">
      <c r="A115" s="138">
        <v>46203</v>
      </c>
      <c r="B115" t="s">
        <v>239</v>
      </c>
      <c r="C115" t="s">
        <v>691</v>
      </c>
      <c r="D115" t="s">
        <v>705</v>
      </c>
      <c r="E115" s="131">
        <v>208355533067.82999</v>
      </c>
    </row>
    <row r="116" spans="1:5" x14ac:dyDescent="0.25">
      <c r="A116" s="138">
        <v>46203</v>
      </c>
      <c r="B116" t="s">
        <v>269</v>
      </c>
      <c r="C116" t="s">
        <v>691</v>
      </c>
      <c r="D116" t="s">
        <v>706</v>
      </c>
      <c r="E116" s="131">
        <v>458926858067.83002</v>
      </c>
    </row>
    <row r="117" spans="1:5" x14ac:dyDescent="0.25">
      <c r="A117" s="138">
        <v>46203</v>
      </c>
      <c r="B117" t="s">
        <v>269</v>
      </c>
      <c r="C117" t="s">
        <v>691</v>
      </c>
      <c r="D117" t="s">
        <v>705</v>
      </c>
      <c r="E117" s="131">
        <v>450298658847.83002</v>
      </c>
    </row>
    <row r="118" spans="1:5" x14ac:dyDescent="0.25">
      <c r="A118" s="138">
        <v>46203</v>
      </c>
      <c r="B118" t="s">
        <v>249</v>
      </c>
      <c r="C118" t="s">
        <v>691</v>
      </c>
      <c r="D118" t="s">
        <v>706</v>
      </c>
      <c r="E118" s="131">
        <v>250571325000</v>
      </c>
    </row>
    <row r="119" spans="1:5" x14ac:dyDescent="0.25">
      <c r="A119" s="138">
        <v>46203</v>
      </c>
      <c r="B119" t="s">
        <v>249</v>
      </c>
      <c r="C119" t="s">
        <v>691</v>
      </c>
      <c r="D119" t="s">
        <v>705</v>
      </c>
      <c r="E119" s="131">
        <v>241943125780</v>
      </c>
    </row>
    <row r="120" spans="1:5" x14ac:dyDescent="0.25">
      <c r="A120" s="138">
        <v>46203</v>
      </c>
      <c r="B120" t="s">
        <v>239</v>
      </c>
      <c r="C120" t="s">
        <v>687</v>
      </c>
      <c r="D120" t="s">
        <v>704</v>
      </c>
      <c r="E120" s="131">
        <v>84963937000</v>
      </c>
    </row>
    <row r="121" spans="1:5" x14ac:dyDescent="0.25">
      <c r="A121" s="138">
        <v>46203</v>
      </c>
      <c r="B121" t="s">
        <v>239</v>
      </c>
      <c r="C121" t="s">
        <v>687</v>
      </c>
      <c r="D121" t="s">
        <v>703</v>
      </c>
      <c r="E121" s="131">
        <v>84963937000</v>
      </c>
    </row>
    <row r="122" spans="1:5" x14ac:dyDescent="0.25">
      <c r="A122" s="138">
        <v>46203</v>
      </c>
      <c r="B122" t="s">
        <v>259</v>
      </c>
      <c r="C122" t="s">
        <v>687</v>
      </c>
      <c r="D122" t="s">
        <v>704</v>
      </c>
      <c r="E122" s="131">
        <v>13797776604</v>
      </c>
    </row>
    <row r="123" spans="1:5" x14ac:dyDescent="0.25">
      <c r="A123" s="138">
        <v>46203</v>
      </c>
      <c r="B123" t="s">
        <v>259</v>
      </c>
      <c r="C123" t="s">
        <v>687</v>
      </c>
      <c r="D123" t="s">
        <v>703</v>
      </c>
      <c r="E123" s="131">
        <v>11297860598.370001</v>
      </c>
    </row>
    <row r="124" spans="1:5" x14ac:dyDescent="0.25">
      <c r="A124" s="138">
        <v>46203</v>
      </c>
      <c r="B124" t="s">
        <v>269</v>
      </c>
      <c r="C124" t="s">
        <v>687</v>
      </c>
      <c r="D124" t="s">
        <v>704</v>
      </c>
      <c r="E124" s="131">
        <v>7244995545800</v>
      </c>
    </row>
    <row r="125" spans="1:5" x14ac:dyDescent="0.25">
      <c r="A125" s="138">
        <v>46203</v>
      </c>
      <c r="B125" t="s">
        <v>269</v>
      </c>
      <c r="C125" t="s">
        <v>687</v>
      </c>
      <c r="D125" t="s">
        <v>703</v>
      </c>
      <c r="E125" s="131">
        <v>6781136138595.0303</v>
      </c>
    </row>
    <row r="126" spans="1:5" x14ac:dyDescent="0.25">
      <c r="A126" s="138">
        <v>46203</v>
      </c>
      <c r="B126" t="s">
        <v>249</v>
      </c>
      <c r="C126" t="s">
        <v>687</v>
      </c>
      <c r="D126" t="s">
        <v>704</v>
      </c>
      <c r="E126" s="131">
        <v>7146233832196</v>
      </c>
    </row>
    <row r="127" spans="1:5" x14ac:dyDescent="0.25">
      <c r="A127" s="138">
        <v>46203</v>
      </c>
      <c r="B127" t="s">
        <v>249</v>
      </c>
      <c r="C127" t="s">
        <v>687</v>
      </c>
      <c r="D127" t="s">
        <v>703</v>
      </c>
      <c r="E127" s="131">
        <v>6684874340996.6602</v>
      </c>
    </row>
    <row r="128" spans="1:5" x14ac:dyDescent="0.25">
      <c r="A128" s="138">
        <v>46203</v>
      </c>
      <c r="B128" t="s">
        <v>239</v>
      </c>
      <c r="C128" t="s">
        <v>687</v>
      </c>
      <c r="D128" t="s">
        <v>706</v>
      </c>
      <c r="E128" s="131">
        <v>169885150822</v>
      </c>
    </row>
    <row r="129" spans="1:5" x14ac:dyDescent="0.25">
      <c r="A129" s="138">
        <v>46203</v>
      </c>
      <c r="B129" t="s">
        <v>239</v>
      </c>
      <c r="C129" t="s">
        <v>687</v>
      </c>
      <c r="D129" t="s">
        <v>705</v>
      </c>
      <c r="E129" s="131">
        <v>169885150822</v>
      </c>
    </row>
    <row r="130" spans="1:5" x14ac:dyDescent="0.25">
      <c r="A130" s="138">
        <v>46203</v>
      </c>
      <c r="B130" t="s">
        <v>259</v>
      </c>
      <c r="C130" t="s">
        <v>687</v>
      </c>
      <c r="D130" t="s">
        <v>706</v>
      </c>
      <c r="E130" s="131">
        <v>1516380000</v>
      </c>
    </row>
    <row r="131" spans="1:5" x14ac:dyDescent="0.25">
      <c r="A131" s="138">
        <v>46203</v>
      </c>
      <c r="B131" t="s">
        <v>259</v>
      </c>
      <c r="C131" t="s">
        <v>687</v>
      </c>
      <c r="D131" t="s">
        <v>705</v>
      </c>
      <c r="E131" s="131">
        <v>1321097800</v>
      </c>
    </row>
    <row r="132" spans="1:5" x14ac:dyDescent="0.25">
      <c r="A132" s="138">
        <v>46203</v>
      </c>
      <c r="B132" t="s">
        <v>269</v>
      </c>
      <c r="C132" t="s">
        <v>687</v>
      </c>
      <c r="D132" t="s">
        <v>706</v>
      </c>
      <c r="E132" s="131">
        <v>3350074466435</v>
      </c>
    </row>
    <row r="133" spans="1:5" x14ac:dyDescent="0.25">
      <c r="A133" s="138">
        <v>46203</v>
      </c>
      <c r="B133" t="s">
        <v>269</v>
      </c>
      <c r="C133" t="s">
        <v>687</v>
      </c>
      <c r="D133" t="s">
        <v>705</v>
      </c>
      <c r="E133" s="131">
        <v>3212958840261.5</v>
      </c>
    </row>
    <row r="134" spans="1:5" x14ac:dyDescent="0.25">
      <c r="A134" s="138">
        <v>46203</v>
      </c>
      <c r="B134" t="s">
        <v>249</v>
      </c>
      <c r="C134" t="s">
        <v>687</v>
      </c>
      <c r="D134" t="s">
        <v>706</v>
      </c>
      <c r="E134" s="131">
        <v>3178672935613</v>
      </c>
    </row>
    <row r="135" spans="1:5" x14ac:dyDescent="0.25">
      <c r="A135" s="138">
        <v>46203</v>
      </c>
      <c r="B135" t="s">
        <v>249</v>
      </c>
      <c r="C135" t="s">
        <v>687</v>
      </c>
      <c r="D135" t="s">
        <v>705</v>
      </c>
      <c r="E135" s="131">
        <v>3041752591639.5</v>
      </c>
    </row>
    <row r="136" spans="1:5" x14ac:dyDescent="0.25">
      <c r="A136" s="138">
        <v>46203</v>
      </c>
      <c r="B136" t="s">
        <v>239</v>
      </c>
      <c r="C136" t="s">
        <v>688</v>
      </c>
      <c r="D136" t="s">
        <v>704</v>
      </c>
      <c r="E136" s="131">
        <v>27618095187</v>
      </c>
    </row>
    <row r="137" spans="1:5" x14ac:dyDescent="0.25">
      <c r="A137" s="138">
        <v>46203</v>
      </c>
      <c r="B137" t="s">
        <v>239</v>
      </c>
      <c r="C137" t="s">
        <v>688</v>
      </c>
      <c r="D137" t="s">
        <v>703</v>
      </c>
      <c r="E137" s="131">
        <v>27618095187</v>
      </c>
    </row>
    <row r="138" spans="1:5" x14ac:dyDescent="0.25">
      <c r="A138" s="138">
        <v>46203</v>
      </c>
      <c r="B138" t="s">
        <v>269</v>
      </c>
      <c r="C138" t="s">
        <v>688</v>
      </c>
      <c r="D138" t="s">
        <v>704</v>
      </c>
      <c r="E138" s="131">
        <v>1757138969989</v>
      </c>
    </row>
    <row r="139" spans="1:5" x14ac:dyDescent="0.25">
      <c r="A139" s="138">
        <v>46203</v>
      </c>
      <c r="B139" t="s">
        <v>269</v>
      </c>
      <c r="C139" t="s">
        <v>688</v>
      </c>
      <c r="D139" t="s">
        <v>703</v>
      </c>
      <c r="E139" s="131">
        <v>1634672334923.6499</v>
      </c>
    </row>
    <row r="140" spans="1:5" x14ac:dyDescent="0.25">
      <c r="A140" s="138">
        <v>46203</v>
      </c>
      <c r="B140" t="s">
        <v>249</v>
      </c>
      <c r="C140" t="s">
        <v>688</v>
      </c>
      <c r="D140" t="s">
        <v>704</v>
      </c>
      <c r="E140" s="131">
        <v>1729520874802</v>
      </c>
    </row>
    <row r="141" spans="1:5" x14ac:dyDescent="0.25">
      <c r="A141" s="138">
        <v>46203</v>
      </c>
      <c r="B141" t="s">
        <v>249</v>
      </c>
      <c r="C141" t="s">
        <v>688</v>
      </c>
      <c r="D141" t="s">
        <v>703</v>
      </c>
      <c r="E141" s="131">
        <v>1607054239736.6499</v>
      </c>
    </row>
    <row r="142" spans="1:5" x14ac:dyDescent="0.25">
      <c r="A142" s="138">
        <v>46203</v>
      </c>
      <c r="B142" t="s">
        <v>239</v>
      </c>
      <c r="C142" t="s">
        <v>688</v>
      </c>
      <c r="D142" t="s">
        <v>706</v>
      </c>
      <c r="E142" s="131">
        <v>51300898680</v>
      </c>
    </row>
    <row r="143" spans="1:5" x14ac:dyDescent="0.25">
      <c r="A143" s="138">
        <v>46203</v>
      </c>
      <c r="B143" t="s">
        <v>239</v>
      </c>
      <c r="C143" t="s">
        <v>688</v>
      </c>
      <c r="D143" t="s">
        <v>705</v>
      </c>
      <c r="E143" s="131">
        <v>51300898680</v>
      </c>
    </row>
    <row r="144" spans="1:5" x14ac:dyDescent="0.25">
      <c r="A144" s="138">
        <v>46203</v>
      </c>
      <c r="B144" t="s">
        <v>269</v>
      </c>
      <c r="C144" t="s">
        <v>688</v>
      </c>
      <c r="D144" t="s">
        <v>706</v>
      </c>
      <c r="E144" s="131">
        <v>4912050837120</v>
      </c>
    </row>
    <row r="145" spans="1:5" x14ac:dyDescent="0.25">
      <c r="A145" s="138">
        <v>46203</v>
      </c>
      <c r="B145" t="s">
        <v>269</v>
      </c>
      <c r="C145" t="s">
        <v>688</v>
      </c>
      <c r="D145" t="s">
        <v>705</v>
      </c>
      <c r="E145" s="131">
        <v>4710036797815.2998</v>
      </c>
    </row>
    <row r="146" spans="1:5" x14ac:dyDescent="0.25">
      <c r="A146" s="138">
        <v>46203</v>
      </c>
      <c r="B146" t="s">
        <v>249</v>
      </c>
      <c r="C146" t="s">
        <v>688</v>
      </c>
      <c r="D146" t="s">
        <v>706</v>
      </c>
      <c r="E146" s="131">
        <v>4860749938440</v>
      </c>
    </row>
    <row r="147" spans="1:5" x14ac:dyDescent="0.25">
      <c r="A147" s="138">
        <v>46203</v>
      </c>
      <c r="B147" t="s">
        <v>249</v>
      </c>
      <c r="C147" t="s">
        <v>688</v>
      </c>
      <c r="D147" t="s">
        <v>705</v>
      </c>
      <c r="E147" s="131">
        <v>4658735899135.2998</v>
      </c>
    </row>
    <row r="148" spans="1:5" x14ac:dyDescent="0.25">
      <c r="A148" s="138">
        <v>46203</v>
      </c>
      <c r="B148" t="s">
        <v>269</v>
      </c>
      <c r="C148" t="s">
        <v>690</v>
      </c>
      <c r="D148" t="s">
        <v>704</v>
      </c>
      <c r="E148" s="131">
        <v>157419065934</v>
      </c>
    </row>
    <row r="149" spans="1:5" x14ac:dyDescent="0.25">
      <c r="A149" s="138">
        <v>46203</v>
      </c>
      <c r="B149" t="s">
        <v>269</v>
      </c>
      <c r="C149" t="s">
        <v>690</v>
      </c>
      <c r="D149" t="s">
        <v>703</v>
      </c>
      <c r="E149" s="131">
        <v>143251350000</v>
      </c>
    </row>
    <row r="150" spans="1:5" x14ac:dyDescent="0.25">
      <c r="A150" s="138">
        <v>46203</v>
      </c>
      <c r="B150" t="s">
        <v>249</v>
      </c>
      <c r="C150" t="s">
        <v>690</v>
      </c>
      <c r="D150" t="s">
        <v>704</v>
      </c>
      <c r="E150" s="131">
        <v>157419065934</v>
      </c>
    </row>
    <row r="151" spans="1:5" x14ac:dyDescent="0.25">
      <c r="A151" s="138">
        <v>46203</v>
      </c>
      <c r="B151" t="s">
        <v>249</v>
      </c>
      <c r="C151" t="s">
        <v>690</v>
      </c>
      <c r="D151" t="s">
        <v>703</v>
      </c>
      <c r="E151" s="131">
        <v>143251350000</v>
      </c>
    </row>
    <row r="152" spans="1:5" x14ac:dyDescent="0.25">
      <c r="A152" s="138">
        <v>46203</v>
      </c>
      <c r="B152" t="s">
        <v>239</v>
      </c>
      <c r="C152" t="s">
        <v>690</v>
      </c>
      <c r="D152" t="s">
        <v>706</v>
      </c>
      <c r="E152" s="131">
        <v>99549743000</v>
      </c>
    </row>
    <row r="153" spans="1:5" x14ac:dyDescent="0.25">
      <c r="A153" s="138">
        <v>46203</v>
      </c>
      <c r="B153" t="s">
        <v>239</v>
      </c>
      <c r="C153" t="s">
        <v>690</v>
      </c>
      <c r="D153" t="s">
        <v>705</v>
      </c>
      <c r="E153" s="131">
        <v>99549743000</v>
      </c>
    </row>
    <row r="154" spans="1:5" x14ac:dyDescent="0.25">
      <c r="A154" s="138">
        <v>46203</v>
      </c>
      <c r="B154" t="s">
        <v>269</v>
      </c>
      <c r="C154" t="s">
        <v>690</v>
      </c>
      <c r="D154" t="s">
        <v>706</v>
      </c>
      <c r="E154" s="131">
        <v>616949696851</v>
      </c>
    </row>
    <row r="155" spans="1:5" x14ac:dyDescent="0.25">
      <c r="A155" s="138">
        <v>46203</v>
      </c>
      <c r="B155" t="s">
        <v>269</v>
      </c>
      <c r="C155" t="s">
        <v>690</v>
      </c>
      <c r="D155" t="s">
        <v>705</v>
      </c>
      <c r="E155" s="131">
        <v>595277535359.30005</v>
      </c>
    </row>
    <row r="156" spans="1:5" x14ac:dyDescent="0.25">
      <c r="A156" s="138">
        <v>46203</v>
      </c>
      <c r="B156" t="s">
        <v>249</v>
      </c>
      <c r="C156" t="s">
        <v>690</v>
      </c>
      <c r="D156" t="s">
        <v>706</v>
      </c>
      <c r="E156" s="131">
        <v>517399953851</v>
      </c>
    </row>
    <row r="157" spans="1:5" x14ac:dyDescent="0.25">
      <c r="A157" s="138">
        <v>46203</v>
      </c>
      <c r="B157" t="s">
        <v>249</v>
      </c>
      <c r="C157" t="s">
        <v>690</v>
      </c>
      <c r="D157" t="s">
        <v>705</v>
      </c>
      <c r="E157" s="131">
        <v>495727792359.29999</v>
      </c>
    </row>
    <row r="158" spans="1:5" x14ac:dyDescent="0.25">
      <c r="A158" s="138">
        <v>46203</v>
      </c>
      <c r="B158" t="s">
        <v>319</v>
      </c>
      <c r="C158" t="s">
        <v>689</v>
      </c>
      <c r="D158" t="s">
        <v>130</v>
      </c>
      <c r="E158" s="131">
        <v>6346115683</v>
      </c>
    </row>
    <row r="159" spans="1:5" x14ac:dyDescent="0.25">
      <c r="A159" s="138">
        <v>46203</v>
      </c>
      <c r="B159" t="s">
        <v>321</v>
      </c>
      <c r="C159" t="s">
        <v>689</v>
      </c>
      <c r="D159" t="s">
        <v>130</v>
      </c>
      <c r="E159" s="131">
        <v>115223445.297778</v>
      </c>
    </row>
    <row r="160" spans="1:5" x14ac:dyDescent="0.25">
      <c r="A160" s="138">
        <v>46203</v>
      </c>
      <c r="B160" t="s">
        <v>317</v>
      </c>
      <c r="C160" t="s">
        <v>689</v>
      </c>
      <c r="D160" t="s">
        <v>130</v>
      </c>
      <c r="E160" s="131">
        <v>0.99786587041345298</v>
      </c>
    </row>
    <row r="161" spans="1:5" x14ac:dyDescent="0.25">
      <c r="A161" s="138">
        <v>46203</v>
      </c>
      <c r="B161" t="s">
        <v>308</v>
      </c>
      <c r="C161" t="s">
        <v>689</v>
      </c>
      <c r="D161" t="s">
        <v>130</v>
      </c>
      <c r="E161" s="131">
        <v>233</v>
      </c>
    </row>
    <row r="162" spans="1:5" x14ac:dyDescent="0.25">
      <c r="A162" s="138">
        <v>46203</v>
      </c>
      <c r="B162" t="s">
        <v>315</v>
      </c>
      <c r="C162" t="s">
        <v>689</v>
      </c>
      <c r="D162" t="s">
        <v>130</v>
      </c>
      <c r="E162" s="131">
        <v>109178</v>
      </c>
    </row>
    <row r="163" spans="1:5" x14ac:dyDescent="0.25">
      <c r="A163" s="138">
        <v>46203</v>
      </c>
      <c r="B163" t="s">
        <v>319</v>
      </c>
      <c r="C163" t="s">
        <v>687</v>
      </c>
      <c r="D163" t="s">
        <v>130</v>
      </c>
      <c r="E163" s="131">
        <v>6053725000</v>
      </c>
    </row>
    <row r="164" spans="1:5" x14ac:dyDescent="0.25">
      <c r="A164" s="138">
        <v>46203</v>
      </c>
      <c r="B164" t="s">
        <v>321</v>
      </c>
      <c r="C164" t="s">
        <v>687</v>
      </c>
      <c r="D164" t="s">
        <v>130</v>
      </c>
      <c r="E164" s="131">
        <v>75124977.366255105</v>
      </c>
    </row>
    <row r="165" spans="1:5" x14ac:dyDescent="0.25">
      <c r="A165" s="138">
        <v>46203</v>
      </c>
      <c r="B165" t="s">
        <v>317</v>
      </c>
      <c r="C165" t="s">
        <v>687</v>
      </c>
      <c r="D165" t="s">
        <v>130</v>
      </c>
      <c r="E165" s="131">
        <v>0.99907520522451998</v>
      </c>
    </row>
    <row r="166" spans="1:5" x14ac:dyDescent="0.25">
      <c r="A166" s="138">
        <v>46203</v>
      </c>
      <c r="B166" t="s">
        <v>308</v>
      </c>
      <c r="C166" t="s">
        <v>687</v>
      </c>
      <c r="D166" t="s">
        <v>130</v>
      </c>
      <c r="E166" s="131">
        <v>81</v>
      </c>
    </row>
    <row r="167" spans="1:5" x14ac:dyDescent="0.25">
      <c r="A167" s="138">
        <v>46203</v>
      </c>
      <c r="B167" t="s">
        <v>315</v>
      </c>
      <c r="C167" t="s">
        <v>687</v>
      </c>
      <c r="D167" t="s">
        <v>130</v>
      </c>
      <c r="E167" s="131">
        <v>87587</v>
      </c>
    </row>
    <row r="168" spans="1:5" x14ac:dyDescent="0.25">
      <c r="A168" s="138">
        <v>46203</v>
      </c>
      <c r="B168" t="s">
        <v>319</v>
      </c>
      <c r="C168" t="s">
        <v>688</v>
      </c>
      <c r="D168" t="s">
        <v>130</v>
      </c>
      <c r="E168" s="131">
        <v>278524858</v>
      </c>
    </row>
    <row r="169" spans="1:5" x14ac:dyDescent="0.25">
      <c r="A169" s="138">
        <v>46203</v>
      </c>
      <c r="B169" t="s">
        <v>321</v>
      </c>
      <c r="C169" t="s">
        <v>688</v>
      </c>
      <c r="D169" t="s">
        <v>130</v>
      </c>
      <c r="E169" s="131">
        <v>1571666.0823045301</v>
      </c>
    </row>
    <row r="170" spans="1:5" x14ac:dyDescent="0.25">
      <c r="A170" s="138">
        <v>46203</v>
      </c>
      <c r="B170" t="s">
        <v>317</v>
      </c>
      <c r="C170" t="s">
        <v>688</v>
      </c>
      <c r="D170" t="s">
        <v>130</v>
      </c>
      <c r="E170" s="131">
        <v>0.99981331673926599</v>
      </c>
    </row>
    <row r="171" spans="1:5" x14ac:dyDescent="0.25">
      <c r="A171" s="138">
        <v>46203</v>
      </c>
      <c r="B171" t="s">
        <v>308</v>
      </c>
      <c r="C171" t="s">
        <v>688</v>
      </c>
      <c r="D171" t="s">
        <v>130</v>
      </c>
      <c r="E171" s="131">
        <v>3</v>
      </c>
    </row>
    <row r="172" spans="1:5" x14ac:dyDescent="0.25">
      <c r="A172" s="138">
        <v>46203</v>
      </c>
      <c r="B172" t="s">
        <v>315</v>
      </c>
      <c r="C172" t="s">
        <v>688</v>
      </c>
      <c r="D172" t="s">
        <v>130</v>
      </c>
      <c r="E172" s="131">
        <v>16070</v>
      </c>
    </row>
    <row r="173" spans="1:5" x14ac:dyDescent="0.25">
      <c r="A173" s="138">
        <v>46203</v>
      </c>
      <c r="B173" t="s">
        <v>319</v>
      </c>
      <c r="C173" t="s">
        <v>690</v>
      </c>
      <c r="D173" t="s">
        <v>130</v>
      </c>
      <c r="E173" s="131">
        <v>94668753</v>
      </c>
    </row>
    <row r="174" spans="1:5" x14ac:dyDescent="0.25">
      <c r="A174" s="138">
        <v>46203</v>
      </c>
      <c r="B174" t="s">
        <v>321</v>
      </c>
      <c r="C174" t="s">
        <v>690</v>
      </c>
      <c r="D174" t="s">
        <v>130</v>
      </c>
      <c r="E174" s="131">
        <v>973053.79423868295</v>
      </c>
    </row>
    <row r="175" spans="1:5" x14ac:dyDescent="0.25">
      <c r="A175" s="138">
        <v>46203</v>
      </c>
      <c r="B175" t="s">
        <v>317</v>
      </c>
      <c r="C175" t="s">
        <v>690</v>
      </c>
      <c r="D175" t="s">
        <v>130</v>
      </c>
      <c r="E175" s="131">
        <v>0.99755609864474604</v>
      </c>
    </row>
    <row r="176" spans="1:5" x14ac:dyDescent="0.25">
      <c r="A176" s="138">
        <v>46203</v>
      </c>
      <c r="B176" t="s">
        <v>308</v>
      </c>
      <c r="C176" t="s">
        <v>690</v>
      </c>
      <c r="D176" t="s">
        <v>130</v>
      </c>
      <c r="E176" s="131">
        <v>11</v>
      </c>
    </row>
    <row r="177" spans="1:5" x14ac:dyDescent="0.25">
      <c r="A177" s="138">
        <v>46203</v>
      </c>
      <c r="B177" t="s">
        <v>315</v>
      </c>
      <c r="C177" t="s">
        <v>690</v>
      </c>
      <c r="D177" t="s">
        <v>130</v>
      </c>
      <c r="E177" s="131">
        <v>4501</v>
      </c>
    </row>
    <row r="178" spans="1:5" x14ac:dyDescent="0.25">
      <c r="A178" s="138">
        <v>46203</v>
      </c>
      <c r="B178" t="s">
        <v>324</v>
      </c>
      <c r="C178" t="s">
        <v>687</v>
      </c>
      <c r="D178" t="s">
        <v>130</v>
      </c>
      <c r="E178" s="131">
        <v>88369824072.6035</v>
      </c>
    </row>
    <row r="179" spans="1:5" x14ac:dyDescent="0.25">
      <c r="A179" s="138">
        <v>46203</v>
      </c>
      <c r="B179" t="s">
        <v>326</v>
      </c>
      <c r="C179" t="s">
        <v>687</v>
      </c>
      <c r="D179" t="s">
        <v>130</v>
      </c>
      <c r="E179" s="131">
        <v>439236210064</v>
      </c>
    </row>
    <row r="180" spans="1:5" x14ac:dyDescent="0.25">
      <c r="A180" s="138">
        <v>46203</v>
      </c>
      <c r="B180" t="s">
        <v>324</v>
      </c>
      <c r="C180" t="s">
        <v>684</v>
      </c>
      <c r="D180" t="s">
        <v>130</v>
      </c>
      <c r="E180" s="131">
        <v>88369824072.6035</v>
      </c>
    </row>
    <row r="181" spans="1:5" x14ac:dyDescent="0.25">
      <c r="A181" s="138">
        <v>46203</v>
      </c>
      <c r="B181" t="s">
        <v>326</v>
      </c>
      <c r="C181" t="s">
        <v>684</v>
      </c>
      <c r="D181" t="s">
        <v>130</v>
      </c>
      <c r="E181" s="131">
        <v>439236210064</v>
      </c>
    </row>
    <row r="182" spans="1:5" x14ac:dyDescent="0.25">
      <c r="A182" s="138">
        <v>46203</v>
      </c>
      <c r="B182" t="s">
        <v>328</v>
      </c>
      <c r="C182" t="s">
        <v>684</v>
      </c>
      <c r="D182" t="s">
        <v>130</v>
      </c>
      <c r="E182" s="131">
        <v>1141105655633.3401</v>
      </c>
    </row>
    <row r="183" spans="1:5" x14ac:dyDescent="0.25">
      <c r="A183" s="138">
        <v>46203</v>
      </c>
      <c r="B183" t="s">
        <v>332</v>
      </c>
      <c r="C183" t="s">
        <v>684</v>
      </c>
      <c r="D183" t="s">
        <v>334</v>
      </c>
      <c r="E183" s="131">
        <v>842797215418.29004</v>
      </c>
    </row>
    <row r="184" spans="1:5" x14ac:dyDescent="0.25">
      <c r="A184" s="138">
        <v>46203</v>
      </c>
      <c r="B184" t="s">
        <v>332</v>
      </c>
      <c r="C184" t="s">
        <v>689</v>
      </c>
      <c r="D184" t="s">
        <v>334</v>
      </c>
      <c r="E184" s="131">
        <v>48083331792.174698</v>
      </c>
    </row>
    <row r="185" spans="1:5" x14ac:dyDescent="0.25">
      <c r="A185" s="138">
        <v>46203</v>
      </c>
      <c r="B185" s="134" t="s">
        <v>332</v>
      </c>
      <c r="C185" t="s">
        <v>691</v>
      </c>
      <c r="D185" t="s">
        <v>334</v>
      </c>
      <c r="E185" s="131">
        <v>145574839706.06799</v>
      </c>
    </row>
    <row r="186" spans="1:5" x14ac:dyDescent="0.25">
      <c r="A186" s="138">
        <v>46203</v>
      </c>
      <c r="B186" t="s">
        <v>332</v>
      </c>
      <c r="C186" t="s">
        <v>687</v>
      </c>
      <c r="D186" t="s">
        <v>334</v>
      </c>
      <c r="E186" s="131">
        <v>348161117477.21698</v>
      </c>
    </row>
    <row r="187" spans="1:5" x14ac:dyDescent="0.25">
      <c r="A187" s="138">
        <v>46203</v>
      </c>
      <c r="B187" t="s">
        <v>332</v>
      </c>
      <c r="C187" t="s">
        <v>688</v>
      </c>
      <c r="D187" t="s">
        <v>334</v>
      </c>
      <c r="E187" s="131">
        <v>120686804858.713</v>
      </c>
    </row>
    <row r="188" spans="1:5" x14ac:dyDescent="0.25">
      <c r="A188" s="138">
        <v>46203</v>
      </c>
      <c r="B188" t="s">
        <v>332</v>
      </c>
      <c r="C188" t="s">
        <v>690</v>
      </c>
      <c r="D188" t="s">
        <v>334</v>
      </c>
      <c r="E188" s="131">
        <v>162173039697.827</v>
      </c>
    </row>
    <row r="189" spans="1:5" x14ac:dyDescent="0.25">
      <c r="A189" s="138">
        <v>46203</v>
      </c>
      <c r="B189" t="s">
        <v>344</v>
      </c>
      <c r="C189" t="s">
        <v>684</v>
      </c>
      <c r="D189" t="s">
        <v>130</v>
      </c>
      <c r="E189" s="131">
        <v>41000000000</v>
      </c>
    </row>
    <row r="190" spans="1:5" x14ac:dyDescent="0.25">
      <c r="A190" s="138">
        <v>46203</v>
      </c>
      <c r="B190" t="s">
        <v>342</v>
      </c>
      <c r="C190" t="s">
        <v>684</v>
      </c>
      <c r="D190" t="s">
        <v>130</v>
      </c>
      <c r="E190" s="131">
        <v>413230800000</v>
      </c>
    </row>
    <row r="191" spans="1:5" x14ac:dyDescent="0.25">
      <c r="A191" s="138">
        <v>46203</v>
      </c>
      <c r="B191" t="s">
        <v>346</v>
      </c>
      <c r="C191" t="s">
        <v>684</v>
      </c>
      <c r="D191" t="s">
        <v>334</v>
      </c>
      <c r="E191" s="131">
        <v>18284035473493.602</v>
      </c>
    </row>
    <row r="192" spans="1:5" x14ac:dyDescent="0.25">
      <c r="A192" s="138">
        <v>46203</v>
      </c>
      <c r="B192" t="s">
        <v>346</v>
      </c>
      <c r="C192" t="s">
        <v>689</v>
      </c>
      <c r="D192" t="s">
        <v>334</v>
      </c>
      <c r="E192" s="131">
        <v>86210306065.235794</v>
      </c>
    </row>
    <row r="193" spans="1:5" x14ac:dyDescent="0.25">
      <c r="A193" s="138">
        <v>46203</v>
      </c>
      <c r="B193" t="s">
        <v>346</v>
      </c>
      <c r="C193" t="s">
        <v>691</v>
      </c>
      <c r="D193" t="s">
        <v>334</v>
      </c>
      <c r="E193" s="131">
        <v>273808780316.00299</v>
      </c>
    </row>
    <row r="194" spans="1:5" x14ac:dyDescent="0.25">
      <c r="A194" s="138">
        <v>46203</v>
      </c>
      <c r="B194" t="s">
        <v>346</v>
      </c>
      <c r="C194" t="s">
        <v>687</v>
      </c>
      <c r="D194" t="s">
        <v>334</v>
      </c>
      <c r="E194" s="131">
        <v>10318075244169.4</v>
      </c>
    </row>
    <row r="195" spans="1:5" x14ac:dyDescent="0.25">
      <c r="A195" s="138">
        <v>46203</v>
      </c>
      <c r="B195" t="s">
        <v>346</v>
      </c>
      <c r="C195" t="s">
        <v>688</v>
      </c>
      <c r="D195" t="s">
        <v>334</v>
      </c>
      <c r="E195" s="131">
        <v>6530530937874.6904</v>
      </c>
    </row>
    <row r="196" spans="1:5" x14ac:dyDescent="0.25">
      <c r="A196" s="138">
        <v>46203</v>
      </c>
      <c r="B196" t="s">
        <v>346</v>
      </c>
      <c r="C196" t="s">
        <v>690</v>
      </c>
      <c r="D196" t="s">
        <v>334</v>
      </c>
      <c r="E196" s="131">
        <v>1035910205068.27</v>
      </c>
    </row>
    <row r="197" spans="1:5" x14ac:dyDescent="0.25">
      <c r="A197" s="138">
        <v>46203</v>
      </c>
      <c r="B197" t="s">
        <v>357</v>
      </c>
      <c r="C197" t="s">
        <v>684</v>
      </c>
      <c r="D197" t="s">
        <v>711</v>
      </c>
      <c r="E197" s="131">
        <v>336647125381</v>
      </c>
    </row>
    <row r="198" spans="1:5" x14ac:dyDescent="0.25">
      <c r="A198" s="138">
        <v>46203</v>
      </c>
      <c r="B198" t="s">
        <v>366</v>
      </c>
      <c r="C198" t="s">
        <v>684</v>
      </c>
      <c r="D198" t="s">
        <v>711</v>
      </c>
      <c r="E198" s="131">
        <v>115560374500</v>
      </c>
    </row>
    <row r="199" spans="1:5" x14ac:dyDescent="0.25">
      <c r="A199" s="138">
        <v>46203</v>
      </c>
      <c r="B199" t="s">
        <v>368</v>
      </c>
      <c r="C199" t="s">
        <v>684</v>
      </c>
      <c r="D199" t="s">
        <v>711</v>
      </c>
      <c r="E199" s="131">
        <v>336647125381</v>
      </c>
    </row>
    <row r="200" spans="1:5" x14ac:dyDescent="0.25">
      <c r="A200" s="138">
        <v>46203</v>
      </c>
      <c r="B200" t="s">
        <v>404</v>
      </c>
      <c r="C200" t="s">
        <v>689</v>
      </c>
      <c r="D200" t="s">
        <v>130</v>
      </c>
      <c r="E200" s="131">
        <v>0.315713724460426</v>
      </c>
    </row>
    <row r="201" spans="1:5" x14ac:dyDescent="0.25">
      <c r="A201" s="138">
        <v>46203</v>
      </c>
      <c r="B201" t="s">
        <v>404</v>
      </c>
      <c r="C201" t="s">
        <v>687</v>
      </c>
      <c r="D201" t="s">
        <v>130</v>
      </c>
      <c r="E201" s="131">
        <v>0</v>
      </c>
    </row>
    <row r="202" spans="1:5" x14ac:dyDescent="0.25">
      <c r="A202" s="138">
        <v>46203</v>
      </c>
      <c r="B202" t="s">
        <v>404</v>
      </c>
      <c r="C202" t="s">
        <v>688</v>
      </c>
      <c r="D202" t="s">
        <v>130</v>
      </c>
      <c r="E202" s="131">
        <v>0</v>
      </c>
    </row>
    <row r="203" spans="1:5" x14ac:dyDescent="0.25">
      <c r="A203" s="138">
        <v>46203</v>
      </c>
      <c r="B203" t="s">
        <v>404</v>
      </c>
      <c r="C203" t="s">
        <v>691</v>
      </c>
      <c r="D203" t="s">
        <v>130</v>
      </c>
      <c r="E203" s="131">
        <v>0</v>
      </c>
    </row>
    <row r="204" spans="1:5" x14ac:dyDescent="0.25">
      <c r="A204" s="138">
        <v>46203</v>
      </c>
      <c r="B204" t="s">
        <v>404</v>
      </c>
      <c r="C204" t="s">
        <v>690</v>
      </c>
      <c r="D204" t="s">
        <v>130</v>
      </c>
      <c r="E204" s="131">
        <v>0</v>
      </c>
    </row>
    <row r="205" spans="1:5" x14ac:dyDescent="0.25">
      <c r="A205" s="138">
        <v>46203</v>
      </c>
      <c r="B205" t="s">
        <v>408</v>
      </c>
      <c r="C205" t="s">
        <v>689</v>
      </c>
      <c r="D205" t="s">
        <v>130</v>
      </c>
      <c r="E205" s="131">
        <v>0.684286275539574</v>
      </c>
    </row>
    <row r="206" spans="1:5" x14ac:dyDescent="0.25">
      <c r="A206" s="138">
        <v>46203</v>
      </c>
      <c r="B206" t="s">
        <v>408</v>
      </c>
      <c r="C206" t="s">
        <v>687</v>
      </c>
      <c r="D206" t="s">
        <v>130</v>
      </c>
      <c r="E206" s="131">
        <v>1</v>
      </c>
    </row>
    <row r="207" spans="1:5" x14ac:dyDescent="0.25">
      <c r="A207" s="138">
        <v>46203</v>
      </c>
      <c r="B207" t="s">
        <v>408</v>
      </c>
      <c r="C207" t="s">
        <v>688</v>
      </c>
      <c r="D207" t="s">
        <v>130</v>
      </c>
      <c r="E207" s="131">
        <v>1</v>
      </c>
    </row>
    <row r="208" spans="1:5" x14ac:dyDescent="0.25">
      <c r="A208" s="138">
        <v>46203</v>
      </c>
      <c r="B208" t="s">
        <v>408</v>
      </c>
      <c r="C208" t="s">
        <v>691</v>
      </c>
      <c r="D208" t="s">
        <v>130</v>
      </c>
      <c r="E208" s="131">
        <v>1</v>
      </c>
    </row>
    <row r="209" spans="1:5" x14ac:dyDescent="0.25">
      <c r="A209" s="138">
        <v>46203</v>
      </c>
      <c r="B209" t="s">
        <v>408</v>
      </c>
      <c r="C209" t="s">
        <v>690</v>
      </c>
      <c r="D209" t="s">
        <v>130</v>
      </c>
      <c r="E209" s="131">
        <v>1</v>
      </c>
    </row>
    <row r="210" spans="1:5" x14ac:dyDescent="0.25">
      <c r="A210" s="138">
        <v>46203</v>
      </c>
      <c r="B210" t="s">
        <v>439</v>
      </c>
      <c r="C210" t="s">
        <v>684</v>
      </c>
      <c r="D210" t="s">
        <v>130</v>
      </c>
      <c r="E210" s="131">
        <v>681000753805.82996</v>
      </c>
    </row>
    <row r="211" spans="1:5" x14ac:dyDescent="0.25">
      <c r="A211" s="138">
        <v>46203</v>
      </c>
      <c r="B211" t="s">
        <v>446</v>
      </c>
      <c r="C211" t="s">
        <v>684</v>
      </c>
      <c r="D211" t="s">
        <v>130</v>
      </c>
      <c r="E211" s="131">
        <v>613192657638</v>
      </c>
    </row>
    <row r="212" spans="1:5" x14ac:dyDescent="0.25">
      <c r="A212" s="138">
        <v>46203</v>
      </c>
      <c r="B212" t="s">
        <v>450</v>
      </c>
      <c r="C212" t="s">
        <v>684</v>
      </c>
      <c r="D212" t="s">
        <v>130</v>
      </c>
      <c r="E212" s="131">
        <v>67808096167.830002</v>
      </c>
    </row>
    <row r="213" spans="1:5" x14ac:dyDescent="0.25">
      <c r="A213" s="138">
        <v>46203</v>
      </c>
      <c r="B213" t="s">
        <v>439</v>
      </c>
      <c r="C213" t="s">
        <v>684</v>
      </c>
      <c r="D213" t="s">
        <v>130</v>
      </c>
      <c r="E213" s="131">
        <v>681000753805.82996</v>
      </c>
    </row>
    <row r="214" spans="1:5" x14ac:dyDescent="0.25">
      <c r="A214" s="138">
        <v>46203</v>
      </c>
      <c r="B214" t="s">
        <v>446</v>
      </c>
      <c r="C214" t="s">
        <v>684</v>
      </c>
      <c r="D214" t="s">
        <v>130</v>
      </c>
      <c r="E214" s="131">
        <v>613192657638</v>
      </c>
    </row>
    <row r="215" spans="1:5" x14ac:dyDescent="0.25">
      <c r="A215" s="138">
        <v>46203</v>
      </c>
      <c r="B215" t="s">
        <v>450</v>
      </c>
      <c r="C215" t="s">
        <v>684</v>
      </c>
      <c r="D215" t="s">
        <v>130</v>
      </c>
      <c r="E215" s="131">
        <v>67808096167.830002</v>
      </c>
    </row>
    <row r="216" spans="1:5" x14ac:dyDescent="0.25">
      <c r="A216" s="138">
        <v>46203</v>
      </c>
      <c r="B216" t="s">
        <v>439</v>
      </c>
      <c r="C216" t="s">
        <v>684</v>
      </c>
      <c r="D216" t="s">
        <v>130</v>
      </c>
      <c r="E216" s="131">
        <v>681000753805.82996</v>
      </c>
    </row>
    <row r="217" spans="1:5" x14ac:dyDescent="0.25">
      <c r="A217" s="138">
        <v>46203</v>
      </c>
      <c r="B217" t="s">
        <v>446</v>
      </c>
      <c r="C217" t="s">
        <v>684</v>
      </c>
      <c r="D217" t="s">
        <v>130</v>
      </c>
      <c r="E217" s="131">
        <v>613192657638</v>
      </c>
    </row>
    <row r="218" spans="1:5" x14ac:dyDescent="0.25">
      <c r="A218" s="138">
        <v>46203</v>
      </c>
      <c r="B218" t="s">
        <v>450</v>
      </c>
      <c r="C218" t="s">
        <v>684</v>
      </c>
      <c r="D218" t="s">
        <v>130</v>
      </c>
      <c r="E218" s="131">
        <v>67808096167.830002</v>
      </c>
    </row>
    <row r="219" spans="1:5" x14ac:dyDescent="0.25">
      <c r="A219" s="138">
        <v>46203</v>
      </c>
      <c r="B219" t="s">
        <v>439</v>
      </c>
      <c r="C219" t="s">
        <v>689</v>
      </c>
      <c r="D219" t="s">
        <v>130</v>
      </c>
      <c r="E219" s="131">
        <v>39327396049</v>
      </c>
    </row>
    <row r="220" spans="1:5" x14ac:dyDescent="0.25">
      <c r="A220" s="138">
        <v>46203</v>
      </c>
      <c r="B220" t="s">
        <v>446</v>
      </c>
      <c r="C220" t="s">
        <v>689</v>
      </c>
      <c r="D220" t="s">
        <v>130</v>
      </c>
      <c r="E220" s="131">
        <v>39327396049</v>
      </c>
    </row>
    <row r="221" spans="1:5" x14ac:dyDescent="0.25">
      <c r="A221" s="138">
        <v>46203</v>
      </c>
      <c r="B221" t="s">
        <v>450</v>
      </c>
      <c r="C221" t="s">
        <v>689</v>
      </c>
      <c r="D221" t="s">
        <v>130</v>
      </c>
      <c r="E221" s="131">
        <v>0</v>
      </c>
    </row>
    <row r="222" spans="1:5" x14ac:dyDescent="0.25">
      <c r="A222" s="138">
        <v>46203</v>
      </c>
      <c r="B222" t="s">
        <v>439</v>
      </c>
      <c r="C222" t="s">
        <v>689</v>
      </c>
      <c r="D222" t="s">
        <v>130</v>
      </c>
      <c r="E222" s="131">
        <v>39327396049</v>
      </c>
    </row>
    <row r="223" spans="1:5" x14ac:dyDescent="0.25">
      <c r="A223" s="138">
        <v>46203</v>
      </c>
      <c r="B223" t="s">
        <v>446</v>
      </c>
      <c r="C223" t="s">
        <v>689</v>
      </c>
      <c r="D223" t="s">
        <v>130</v>
      </c>
      <c r="E223" s="131">
        <v>39327396049</v>
      </c>
    </row>
    <row r="224" spans="1:5" x14ac:dyDescent="0.25">
      <c r="A224" s="138">
        <v>46203</v>
      </c>
      <c r="B224" t="s">
        <v>450</v>
      </c>
      <c r="C224" t="s">
        <v>689</v>
      </c>
      <c r="D224" t="s">
        <v>130</v>
      </c>
      <c r="E224" s="131">
        <v>0</v>
      </c>
    </row>
    <row r="225" spans="1:5" x14ac:dyDescent="0.25">
      <c r="A225" s="138">
        <v>46203</v>
      </c>
      <c r="B225" t="s">
        <v>439</v>
      </c>
      <c r="C225" t="s">
        <v>689</v>
      </c>
      <c r="D225" t="s">
        <v>130</v>
      </c>
      <c r="E225" s="131">
        <v>39327396049</v>
      </c>
    </row>
    <row r="226" spans="1:5" x14ac:dyDescent="0.25">
      <c r="A226" s="138">
        <v>46203</v>
      </c>
      <c r="B226" t="s">
        <v>446</v>
      </c>
      <c r="C226" t="s">
        <v>689</v>
      </c>
      <c r="D226" t="s">
        <v>130</v>
      </c>
      <c r="E226" s="131">
        <v>39327396049</v>
      </c>
    </row>
    <row r="227" spans="1:5" x14ac:dyDescent="0.25">
      <c r="A227" s="138">
        <v>46203</v>
      </c>
      <c r="B227" t="s">
        <v>450</v>
      </c>
      <c r="C227" t="s">
        <v>689</v>
      </c>
      <c r="D227" t="s">
        <v>130</v>
      </c>
      <c r="E227" s="131">
        <v>0</v>
      </c>
    </row>
    <row r="228" spans="1:5" x14ac:dyDescent="0.25">
      <c r="A228" s="138">
        <v>46203</v>
      </c>
      <c r="B228" t="s">
        <v>439</v>
      </c>
      <c r="C228" t="s">
        <v>691</v>
      </c>
      <c r="D228" t="s">
        <v>130</v>
      </c>
      <c r="E228" s="131">
        <v>208355533067.82999</v>
      </c>
    </row>
    <row r="229" spans="1:5" x14ac:dyDescent="0.25">
      <c r="A229" s="138">
        <v>46203</v>
      </c>
      <c r="B229" t="s">
        <v>446</v>
      </c>
      <c r="C229" t="s">
        <v>691</v>
      </c>
      <c r="D229" t="s">
        <v>130</v>
      </c>
      <c r="E229" s="131">
        <v>140547436900</v>
      </c>
    </row>
    <row r="230" spans="1:5" x14ac:dyDescent="0.25">
      <c r="A230" s="138">
        <v>46203</v>
      </c>
      <c r="B230" t="s">
        <v>450</v>
      </c>
      <c r="C230" t="s">
        <v>691</v>
      </c>
      <c r="D230" t="s">
        <v>130</v>
      </c>
      <c r="E230" s="131">
        <v>67808096167.830002</v>
      </c>
    </row>
    <row r="231" spans="1:5" x14ac:dyDescent="0.25">
      <c r="A231" s="138">
        <v>46203</v>
      </c>
      <c r="B231" t="s">
        <v>439</v>
      </c>
      <c r="C231" t="s">
        <v>691</v>
      </c>
      <c r="D231" t="s">
        <v>130</v>
      </c>
      <c r="E231" s="131">
        <v>208355533067.82999</v>
      </c>
    </row>
    <row r="232" spans="1:5" x14ac:dyDescent="0.25">
      <c r="A232" s="138">
        <v>46203</v>
      </c>
      <c r="B232" t="s">
        <v>446</v>
      </c>
      <c r="C232" t="s">
        <v>691</v>
      </c>
      <c r="D232" t="s">
        <v>130</v>
      </c>
      <c r="E232" s="131">
        <v>140547436900</v>
      </c>
    </row>
    <row r="233" spans="1:5" x14ac:dyDescent="0.25">
      <c r="A233" s="138">
        <v>46203</v>
      </c>
      <c r="B233" t="s">
        <v>450</v>
      </c>
      <c r="C233" t="s">
        <v>691</v>
      </c>
      <c r="D233" t="s">
        <v>130</v>
      </c>
      <c r="E233" s="131">
        <v>67808096167.830002</v>
      </c>
    </row>
    <row r="234" spans="1:5" x14ac:dyDescent="0.25">
      <c r="A234" s="138">
        <v>46203</v>
      </c>
      <c r="B234" t="s">
        <v>439</v>
      </c>
      <c r="C234" t="s">
        <v>691</v>
      </c>
      <c r="D234" t="s">
        <v>130</v>
      </c>
      <c r="E234" s="131">
        <v>208355533067.82999</v>
      </c>
    </row>
    <row r="235" spans="1:5" x14ac:dyDescent="0.25">
      <c r="A235" s="138">
        <v>46203</v>
      </c>
      <c r="B235" t="s">
        <v>446</v>
      </c>
      <c r="C235" t="s">
        <v>691</v>
      </c>
      <c r="D235" t="s">
        <v>130</v>
      </c>
      <c r="E235" s="131">
        <v>140547436900</v>
      </c>
    </row>
    <row r="236" spans="1:5" x14ac:dyDescent="0.25">
      <c r="A236" s="138">
        <v>46203</v>
      </c>
      <c r="B236" t="s">
        <v>450</v>
      </c>
      <c r="C236" t="s">
        <v>691</v>
      </c>
      <c r="D236" t="s">
        <v>130</v>
      </c>
      <c r="E236" s="131">
        <v>67808096167.830002</v>
      </c>
    </row>
    <row r="237" spans="1:5" x14ac:dyDescent="0.25">
      <c r="A237" s="138">
        <v>46203</v>
      </c>
      <c r="B237" t="s">
        <v>439</v>
      </c>
      <c r="C237" t="s">
        <v>687</v>
      </c>
      <c r="D237" t="s">
        <v>130</v>
      </c>
      <c r="E237" s="131">
        <v>254849087822</v>
      </c>
    </row>
    <row r="238" spans="1:5" x14ac:dyDescent="0.25">
      <c r="A238" s="138">
        <v>46203</v>
      </c>
      <c r="B238" t="s">
        <v>446</v>
      </c>
      <c r="C238" t="s">
        <v>687</v>
      </c>
      <c r="D238" t="s">
        <v>130</v>
      </c>
      <c r="E238" s="131">
        <v>254849087822</v>
      </c>
    </row>
    <row r="239" spans="1:5" x14ac:dyDescent="0.25">
      <c r="A239" s="138">
        <v>46203</v>
      </c>
      <c r="B239" t="s">
        <v>450</v>
      </c>
      <c r="C239" t="s">
        <v>687</v>
      </c>
      <c r="D239" t="s">
        <v>130</v>
      </c>
      <c r="E239" s="131">
        <v>0</v>
      </c>
    </row>
    <row r="240" spans="1:5" x14ac:dyDescent="0.25">
      <c r="A240" s="138">
        <v>46203</v>
      </c>
      <c r="B240" t="s">
        <v>439</v>
      </c>
      <c r="C240" t="s">
        <v>687</v>
      </c>
      <c r="D240" t="s">
        <v>130</v>
      </c>
      <c r="E240" s="131">
        <v>254849087822</v>
      </c>
    </row>
    <row r="241" spans="1:5" x14ac:dyDescent="0.25">
      <c r="A241" s="138">
        <v>46203</v>
      </c>
      <c r="B241" t="s">
        <v>446</v>
      </c>
      <c r="C241" t="s">
        <v>687</v>
      </c>
      <c r="D241" t="s">
        <v>130</v>
      </c>
      <c r="E241" s="131">
        <v>254849087822</v>
      </c>
    </row>
    <row r="242" spans="1:5" x14ac:dyDescent="0.25">
      <c r="A242" s="138">
        <v>46203</v>
      </c>
      <c r="B242" t="s">
        <v>450</v>
      </c>
      <c r="C242" t="s">
        <v>687</v>
      </c>
      <c r="D242" t="s">
        <v>130</v>
      </c>
      <c r="E242" s="131">
        <v>0</v>
      </c>
    </row>
    <row r="243" spans="1:5" x14ac:dyDescent="0.25">
      <c r="A243" s="138">
        <v>46203</v>
      </c>
      <c r="B243" t="s">
        <v>439</v>
      </c>
      <c r="C243" t="s">
        <v>687</v>
      </c>
      <c r="D243" t="s">
        <v>130</v>
      </c>
      <c r="E243" s="131">
        <v>254849087822</v>
      </c>
    </row>
    <row r="244" spans="1:5" x14ac:dyDescent="0.25">
      <c r="A244" s="138">
        <v>46203</v>
      </c>
      <c r="B244" t="s">
        <v>446</v>
      </c>
      <c r="C244" t="s">
        <v>687</v>
      </c>
      <c r="D244" t="s">
        <v>130</v>
      </c>
      <c r="E244" s="131">
        <v>254849087822</v>
      </c>
    </row>
    <row r="245" spans="1:5" x14ac:dyDescent="0.25">
      <c r="A245" s="138">
        <v>46203</v>
      </c>
      <c r="B245" t="s">
        <v>450</v>
      </c>
      <c r="C245" t="s">
        <v>687</v>
      </c>
      <c r="D245" t="s">
        <v>130</v>
      </c>
      <c r="E245" s="131">
        <v>0</v>
      </c>
    </row>
    <row r="246" spans="1:5" x14ac:dyDescent="0.25">
      <c r="A246" s="138">
        <v>46203</v>
      </c>
      <c r="B246" t="s">
        <v>439</v>
      </c>
      <c r="C246" t="s">
        <v>688</v>
      </c>
      <c r="D246" t="s">
        <v>130</v>
      </c>
      <c r="E246" s="131">
        <v>78918993867</v>
      </c>
    </row>
    <row r="247" spans="1:5" x14ac:dyDescent="0.25">
      <c r="A247" s="138">
        <v>46203</v>
      </c>
      <c r="B247" t="s">
        <v>446</v>
      </c>
      <c r="C247" t="s">
        <v>688</v>
      </c>
      <c r="D247" t="s">
        <v>130</v>
      </c>
      <c r="E247" s="131">
        <v>78918993867</v>
      </c>
    </row>
    <row r="248" spans="1:5" x14ac:dyDescent="0.25">
      <c r="A248" s="138">
        <v>46203</v>
      </c>
      <c r="B248" t="s">
        <v>450</v>
      </c>
      <c r="C248" t="s">
        <v>688</v>
      </c>
      <c r="D248" t="s">
        <v>130</v>
      </c>
      <c r="E248" s="131">
        <v>0</v>
      </c>
    </row>
    <row r="249" spans="1:5" x14ac:dyDescent="0.25">
      <c r="A249" s="138">
        <v>46203</v>
      </c>
      <c r="B249" t="s">
        <v>439</v>
      </c>
      <c r="C249" t="s">
        <v>688</v>
      </c>
      <c r="D249" t="s">
        <v>130</v>
      </c>
      <c r="E249" s="131">
        <v>78918993867</v>
      </c>
    </row>
    <row r="250" spans="1:5" x14ac:dyDescent="0.25">
      <c r="A250" s="138">
        <v>46203</v>
      </c>
      <c r="B250" t="s">
        <v>446</v>
      </c>
      <c r="C250" t="s">
        <v>688</v>
      </c>
      <c r="D250" t="s">
        <v>130</v>
      </c>
      <c r="E250" s="131">
        <v>78918993867</v>
      </c>
    </row>
    <row r="251" spans="1:5" x14ac:dyDescent="0.25">
      <c r="A251" s="138">
        <v>46203</v>
      </c>
      <c r="B251" t="s">
        <v>450</v>
      </c>
      <c r="C251" t="s">
        <v>688</v>
      </c>
      <c r="D251" t="s">
        <v>130</v>
      </c>
      <c r="E251" s="131">
        <v>0</v>
      </c>
    </row>
    <row r="252" spans="1:5" x14ac:dyDescent="0.25">
      <c r="A252" s="138">
        <v>46203</v>
      </c>
      <c r="B252" t="s">
        <v>439</v>
      </c>
      <c r="C252" t="s">
        <v>688</v>
      </c>
      <c r="D252" t="s">
        <v>130</v>
      </c>
      <c r="E252" s="131">
        <v>78918993867</v>
      </c>
    </row>
    <row r="253" spans="1:5" x14ac:dyDescent="0.25">
      <c r="A253" s="138">
        <v>46203</v>
      </c>
      <c r="B253" t="s">
        <v>446</v>
      </c>
      <c r="C253" t="s">
        <v>688</v>
      </c>
      <c r="D253" t="s">
        <v>130</v>
      </c>
      <c r="E253" s="131">
        <v>78918993867</v>
      </c>
    </row>
    <row r="254" spans="1:5" x14ac:dyDescent="0.25">
      <c r="A254" s="138">
        <v>46203</v>
      </c>
      <c r="B254" t="s">
        <v>450</v>
      </c>
      <c r="C254" t="s">
        <v>688</v>
      </c>
      <c r="D254" t="s">
        <v>130</v>
      </c>
      <c r="E254" s="131">
        <v>0</v>
      </c>
    </row>
    <row r="255" spans="1:5" x14ac:dyDescent="0.25">
      <c r="A255" s="138">
        <v>46203</v>
      </c>
      <c r="B255" t="s">
        <v>439</v>
      </c>
      <c r="C255" t="s">
        <v>690</v>
      </c>
      <c r="D255" t="s">
        <v>130</v>
      </c>
      <c r="E255" s="131">
        <v>99549743000</v>
      </c>
    </row>
    <row r="256" spans="1:5" x14ac:dyDescent="0.25">
      <c r="A256" s="138">
        <v>46203</v>
      </c>
      <c r="B256" t="s">
        <v>446</v>
      </c>
      <c r="C256" t="s">
        <v>690</v>
      </c>
      <c r="D256" t="s">
        <v>130</v>
      </c>
      <c r="E256" s="131">
        <v>99549743000</v>
      </c>
    </row>
    <row r="257" spans="1:5" x14ac:dyDescent="0.25">
      <c r="A257" s="138">
        <v>46203</v>
      </c>
      <c r="B257" t="s">
        <v>450</v>
      </c>
      <c r="C257" t="s">
        <v>690</v>
      </c>
      <c r="D257" t="s">
        <v>130</v>
      </c>
      <c r="E257" s="131">
        <v>0</v>
      </c>
    </row>
    <row r="258" spans="1:5" x14ac:dyDescent="0.25">
      <c r="A258" s="138">
        <v>46203</v>
      </c>
      <c r="B258" t="s">
        <v>439</v>
      </c>
      <c r="C258" t="s">
        <v>690</v>
      </c>
      <c r="D258" t="s">
        <v>130</v>
      </c>
      <c r="E258" s="131">
        <v>99549743000</v>
      </c>
    </row>
    <row r="259" spans="1:5" x14ac:dyDescent="0.25">
      <c r="A259" s="138">
        <v>46203</v>
      </c>
      <c r="B259" t="s">
        <v>446</v>
      </c>
      <c r="C259" t="s">
        <v>690</v>
      </c>
      <c r="D259" t="s">
        <v>130</v>
      </c>
      <c r="E259" s="131">
        <v>99549743000</v>
      </c>
    </row>
    <row r="260" spans="1:5" x14ac:dyDescent="0.25">
      <c r="A260" s="138">
        <v>46203</v>
      </c>
      <c r="B260" t="s">
        <v>450</v>
      </c>
      <c r="C260" t="s">
        <v>690</v>
      </c>
      <c r="D260" t="s">
        <v>130</v>
      </c>
      <c r="E260" s="131">
        <v>0</v>
      </c>
    </row>
    <row r="261" spans="1:5" x14ac:dyDescent="0.25">
      <c r="A261" s="138">
        <v>46203</v>
      </c>
      <c r="B261" t="s">
        <v>439</v>
      </c>
      <c r="C261" t="s">
        <v>690</v>
      </c>
      <c r="D261" t="s">
        <v>130</v>
      </c>
      <c r="E261" s="131">
        <v>99549743000</v>
      </c>
    </row>
    <row r="262" spans="1:5" x14ac:dyDescent="0.25">
      <c r="A262" s="138">
        <v>46203</v>
      </c>
      <c r="B262" t="s">
        <v>446</v>
      </c>
      <c r="C262" t="s">
        <v>690</v>
      </c>
      <c r="D262" t="s">
        <v>130</v>
      </c>
      <c r="E262" s="131">
        <v>99549743000</v>
      </c>
    </row>
    <row r="263" spans="1:5" x14ac:dyDescent="0.25">
      <c r="A263" s="138">
        <v>46203</v>
      </c>
      <c r="B263" t="s">
        <v>450</v>
      </c>
      <c r="C263" t="s">
        <v>690</v>
      </c>
      <c r="D263" t="s">
        <v>130</v>
      </c>
      <c r="E263" s="131">
        <v>0</v>
      </c>
    </row>
    <row r="264" spans="1:5" x14ac:dyDescent="0.25">
      <c r="A264" s="138">
        <v>46203</v>
      </c>
      <c r="B264" t="s">
        <v>770</v>
      </c>
      <c r="C264" t="s">
        <v>684</v>
      </c>
      <c r="D264" t="s">
        <v>130</v>
      </c>
      <c r="E264" s="131">
        <v>18</v>
      </c>
    </row>
    <row r="265" spans="1:5" x14ac:dyDescent="0.25">
      <c r="A265" s="138">
        <v>46203</v>
      </c>
      <c r="B265" t="s">
        <v>515</v>
      </c>
      <c r="C265" t="s">
        <v>684</v>
      </c>
      <c r="D265" t="s">
        <v>130</v>
      </c>
      <c r="E265" s="131">
        <v>30</v>
      </c>
    </row>
    <row r="266" spans="1:5" x14ac:dyDescent="0.25">
      <c r="A266" s="138">
        <v>46203</v>
      </c>
      <c r="B266" t="s">
        <v>517</v>
      </c>
      <c r="C266" t="s">
        <v>684</v>
      </c>
      <c r="D266" t="s">
        <v>130</v>
      </c>
      <c r="E266" s="131">
        <v>21</v>
      </c>
    </row>
    <row r="267" spans="1:5" x14ac:dyDescent="0.25">
      <c r="A267" s="138">
        <v>46203</v>
      </c>
      <c r="B267" t="s">
        <v>770</v>
      </c>
      <c r="C267" t="s">
        <v>689</v>
      </c>
      <c r="D267" t="s">
        <v>130</v>
      </c>
      <c r="E267" s="131">
        <v>7</v>
      </c>
    </row>
    <row r="268" spans="1:5" x14ac:dyDescent="0.25">
      <c r="A268" s="138">
        <v>46203</v>
      </c>
      <c r="B268" t="s">
        <v>515</v>
      </c>
      <c r="C268" t="s">
        <v>689</v>
      </c>
      <c r="D268" t="s">
        <v>130</v>
      </c>
      <c r="E268" s="131">
        <v>8</v>
      </c>
    </row>
    <row r="269" spans="1:5" x14ac:dyDescent="0.25">
      <c r="A269" s="138">
        <v>46203</v>
      </c>
      <c r="B269" t="s">
        <v>517</v>
      </c>
      <c r="C269" t="s">
        <v>689</v>
      </c>
      <c r="D269" t="s">
        <v>130</v>
      </c>
      <c r="E269" s="131">
        <v>7</v>
      </c>
    </row>
    <row r="270" spans="1:5" x14ac:dyDescent="0.25">
      <c r="A270" s="138">
        <v>46203</v>
      </c>
      <c r="B270" t="s">
        <v>770</v>
      </c>
      <c r="C270" t="s">
        <v>691</v>
      </c>
      <c r="D270" t="s">
        <v>130</v>
      </c>
      <c r="E270" s="131">
        <v>16</v>
      </c>
    </row>
    <row r="271" spans="1:5" x14ac:dyDescent="0.25">
      <c r="A271" s="138">
        <v>46203</v>
      </c>
      <c r="B271" t="s">
        <v>515</v>
      </c>
      <c r="C271" t="s">
        <v>691</v>
      </c>
      <c r="D271" t="s">
        <v>130</v>
      </c>
      <c r="E271" s="131">
        <v>27</v>
      </c>
    </row>
    <row r="272" spans="1:5" x14ac:dyDescent="0.25">
      <c r="A272" s="138">
        <v>46203</v>
      </c>
      <c r="B272" t="s">
        <v>770</v>
      </c>
      <c r="C272" t="s">
        <v>687</v>
      </c>
      <c r="D272" t="s">
        <v>130</v>
      </c>
      <c r="E272" s="131">
        <v>15</v>
      </c>
    </row>
    <row r="273" spans="1:5" x14ac:dyDescent="0.25">
      <c r="A273" s="138">
        <v>46203</v>
      </c>
      <c r="B273" t="s">
        <v>515</v>
      </c>
      <c r="C273" t="s">
        <v>687</v>
      </c>
      <c r="D273" t="s">
        <v>130</v>
      </c>
      <c r="E273" s="131">
        <v>11</v>
      </c>
    </row>
    <row r="274" spans="1:5" x14ac:dyDescent="0.25">
      <c r="A274" s="138">
        <v>46203</v>
      </c>
      <c r="B274" t="s">
        <v>517</v>
      </c>
      <c r="C274" t="s">
        <v>687</v>
      </c>
      <c r="D274" t="s">
        <v>130</v>
      </c>
      <c r="E274" s="131">
        <v>12</v>
      </c>
    </row>
    <row r="275" spans="1:5" x14ac:dyDescent="0.25">
      <c r="A275" s="138">
        <v>46203</v>
      </c>
      <c r="B275" t="s">
        <v>770</v>
      </c>
      <c r="C275" t="s">
        <v>688</v>
      </c>
      <c r="D275" t="s">
        <v>130</v>
      </c>
      <c r="E275" s="131">
        <v>17</v>
      </c>
    </row>
    <row r="276" spans="1:5" x14ac:dyDescent="0.25">
      <c r="A276" s="138">
        <v>46203</v>
      </c>
      <c r="B276" t="s">
        <v>515</v>
      </c>
      <c r="C276" t="s">
        <v>688</v>
      </c>
      <c r="D276" t="s">
        <v>130</v>
      </c>
      <c r="E276" s="131">
        <v>14</v>
      </c>
    </row>
    <row r="277" spans="1:5" x14ac:dyDescent="0.25">
      <c r="A277" s="138">
        <v>46203</v>
      </c>
      <c r="B277" t="s">
        <v>517</v>
      </c>
      <c r="C277" t="s">
        <v>688</v>
      </c>
      <c r="D277" t="s">
        <v>130</v>
      </c>
      <c r="E277" s="131">
        <v>16</v>
      </c>
    </row>
    <row r="278" spans="1:5" x14ac:dyDescent="0.25">
      <c r="A278" s="138">
        <v>46203</v>
      </c>
      <c r="B278" t="s">
        <v>770</v>
      </c>
      <c r="C278" t="s">
        <v>690</v>
      </c>
      <c r="D278" t="s">
        <v>130</v>
      </c>
      <c r="E278" s="131">
        <v>14</v>
      </c>
    </row>
    <row r="279" spans="1:5" x14ac:dyDescent="0.25">
      <c r="A279" s="138">
        <v>46203</v>
      </c>
      <c r="B279" t="s">
        <v>515</v>
      </c>
      <c r="C279" t="s">
        <v>690</v>
      </c>
      <c r="D279" t="s">
        <v>130</v>
      </c>
      <c r="E279" s="131">
        <v>3</v>
      </c>
    </row>
    <row r="280" spans="1:5" x14ac:dyDescent="0.25">
      <c r="A280" s="138">
        <v>46203</v>
      </c>
      <c r="B280" t="s">
        <v>517</v>
      </c>
      <c r="C280" t="s">
        <v>690</v>
      </c>
      <c r="D280" t="s">
        <v>130</v>
      </c>
      <c r="E280" s="131">
        <v>1</v>
      </c>
    </row>
    <row r="281" spans="1:5" x14ac:dyDescent="0.25">
      <c r="A281" s="138">
        <v>46203</v>
      </c>
      <c r="B281" t="s">
        <v>771</v>
      </c>
      <c r="C281" t="s">
        <v>684</v>
      </c>
      <c r="D281" t="s">
        <v>130</v>
      </c>
      <c r="E281" s="131">
        <v>69</v>
      </c>
    </row>
    <row r="282" spans="1:5" x14ac:dyDescent="0.25">
      <c r="A282" s="138">
        <v>46203</v>
      </c>
      <c r="B282" t="s">
        <v>771</v>
      </c>
      <c r="C282" t="s">
        <v>689</v>
      </c>
      <c r="D282" t="s">
        <v>130</v>
      </c>
      <c r="E282" s="131">
        <v>22</v>
      </c>
    </row>
    <row r="283" spans="1:5" x14ac:dyDescent="0.25">
      <c r="A283" s="138">
        <v>46203</v>
      </c>
      <c r="B283" t="s">
        <v>771</v>
      </c>
      <c r="C283" t="s">
        <v>691</v>
      </c>
      <c r="D283" t="s">
        <v>130</v>
      </c>
      <c r="E283" s="131">
        <v>43</v>
      </c>
    </row>
    <row r="284" spans="1:5" x14ac:dyDescent="0.25">
      <c r="A284" s="138">
        <v>46203</v>
      </c>
      <c r="B284" t="s">
        <v>771</v>
      </c>
      <c r="C284" t="s">
        <v>687</v>
      </c>
      <c r="D284" t="s">
        <v>130</v>
      </c>
      <c r="E284" s="131">
        <v>38</v>
      </c>
    </row>
    <row r="285" spans="1:5" x14ac:dyDescent="0.25">
      <c r="A285" s="138">
        <v>46203</v>
      </c>
      <c r="B285" t="s">
        <v>771</v>
      </c>
      <c r="C285" t="s">
        <v>688</v>
      </c>
      <c r="D285" t="s">
        <v>130</v>
      </c>
      <c r="E285" s="131">
        <v>47</v>
      </c>
    </row>
    <row r="286" spans="1:5" x14ac:dyDescent="0.25">
      <c r="A286" s="138">
        <v>46203</v>
      </c>
      <c r="B286" t="s">
        <v>771</v>
      </c>
      <c r="C286" t="s">
        <v>690</v>
      </c>
      <c r="D286" t="s">
        <v>130</v>
      </c>
      <c r="E286" s="131">
        <v>18</v>
      </c>
    </row>
    <row r="287" spans="1:5" x14ac:dyDescent="0.25">
      <c r="A287" s="138">
        <v>46203</v>
      </c>
      <c r="B287" t="s">
        <v>523</v>
      </c>
      <c r="C287" t="s">
        <v>684</v>
      </c>
      <c r="D287" t="s">
        <v>130</v>
      </c>
      <c r="E287" s="131">
        <v>23</v>
      </c>
    </row>
    <row r="288" spans="1:5" x14ac:dyDescent="0.25">
      <c r="A288" s="138">
        <v>46203</v>
      </c>
      <c r="B288" t="s">
        <v>525</v>
      </c>
      <c r="C288" t="s">
        <v>684</v>
      </c>
      <c r="D288" t="s">
        <v>130</v>
      </c>
      <c r="E288" s="131">
        <v>46</v>
      </c>
    </row>
    <row r="289" spans="1:5" x14ac:dyDescent="0.25">
      <c r="A289" s="138">
        <v>46203</v>
      </c>
      <c r="B289" t="s">
        <v>523</v>
      </c>
      <c r="C289" t="s">
        <v>689</v>
      </c>
      <c r="D289" t="s">
        <v>130</v>
      </c>
      <c r="E289" s="131">
        <v>6</v>
      </c>
    </row>
    <row r="290" spans="1:5" x14ac:dyDescent="0.25">
      <c r="A290" s="138">
        <v>46203</v>
      </c>
      <c r="B290" t="s">
        <v>525</v>
      </c>
      <c r="C290" t="s">
        <v>689</v>
      </c>
      <c r="D290" t="s">
        <v>130</v>
      </c>
      <c r="E290" s="131">
        <v>16</v>
      </c>
    </row>
    <row r="291" spans="1:5" x14ac:dyDescent="0.25">
      <c r="A291" s="138">
        <v>46203</v>
      </c>
      <c r="B291" t="s">
        <v>523</v>
      </c>
      <c r="C291" t="s">
        <v>691</v>
      </c>
      <c r="D291" t="s">
        <v>130</v>
      </c>
      <c r="E291" s="131">
        <v>22</v>
      </c>
    </row>
    <row r="292" spans="1:5" x14ac:dyDescent="0.25">
      <c r="A292" s="138">
        <v>46203</v>
      </c>
      <c r="B292" t="s">
        <v>525</v>
      </c>
      <c r="C292" t="s">
        <v>691</v>
      </c>
      <c r="D292" t="s">
        <v>130</v>
      </c>
      <c r="E292" s="131">
        <v>21</v>
      </c>
    </row>
    <row r="293" spans="1:5" x14ac:dyDescent="0.25">
      <c r="A293" s="138">
        <v>46203</v>
      </c>
      <c r="B293" t="s">
        <v>523</v>
      </c>
      <c r="C293" t="s">
        <v>687</v>
      </c>
      <c r="D293" t="s">
        <v>130</v>
      </c>
      <c r="E293" s="131">
        <v>17</v>
      </c>
    </row>
    <row r="294" spans="1:5" x14ac:dyDescent="0.25">
      <c r="A294" s="138">
        <v>46203</v>
      </c>
      <c r="B294" t="s">
        <v>525</v>
      </c>
      <c r="C294" t="s">
        <v>687</v>
      </c>
      <c r="D294" t="s">
        <v>130</v>
      </c>
      <c r="E294" s="131">
        <v>21</v>
      </c>
    </row>
    <row r="295" spans="1:5" x14ac:dyDescent="0.25">
      <c r="A295" s="138">
        <v>46203</v>
      </c>
      <c r="B295" t="s">
        <v>523</v>
      </c>
      <c r="C295" t="s">
        <v>688</v>
      </c>
      <c r="D295" t="s">
        <v>130</v>
      </c>
      <c r="E295" s="131">
        <v>19</v>
      </c>
    </row>
    <row r="296" spans="1:5" x14ac:dyDescent="0.25">
      <c r="A296" s="138">
        <v>46203</v>
      </c>
      <c r="B296" t="s">
        <v>525</v>
      </c>
      <c r="C296" t="s">
        <v>688</v>
      </c>
      <c r="D296" t="s">
        <v>130</v>
      </c>
      <c r="E296" s="131">
        <v>28</v>
      </c>
    </row>
    <row r="297" spans="1:5" x14ac:dyDescent="0.25">
      <c r="A297" s="138">
        <v>46203</v>
      </c>
      <c r="B297" t="s">
        <v>523</v>
      </c>
      <c r="C297" t="s">
        <v>690</v>
      </c>
      <c r="D297" t="s">
        <v>130</v>
      </c>
      <c r="E297" s="131">
        <v>14</v>
      </c>
    </row>
    <row r="298" spans="1:5" x14ac:dyDescent="0.25">
      <c r="A298" s="138">
        <v>46203</v>
      </c>
      <c r="B298" t="s">
        <v>525</v>
      </c>
      <c r="C298" t="s">
        <v>690</v>
      </c>
      <c r="D298" t="s">
        <v>130</v>
      </c>
      <c r="E298" s="131">
        <v>4</v>
      </c>
    </row>
    <row r="299" spans="1:5" x14ac:dyDescent="0.25">
      <c r="A299" s="138">
        <v>46203</v>
      </c>
      <c r="B299" t="s">
        <v>532</v>
      </c>
      <c r="C299" t="s">
        <v>689</v>
      </c>
      <c r="D299" t="s">
        <v>731</v>
      </c>
      <c r="E299" s="131">
        <v>0.70747105256536802</v>
      </c>
    </row>
    <row r="300" spans="1:5" x14ac:dyDescent="0.25">
      <c r="A300" s="138">
        <v>46203</v>
      </c>
      <c r="B300" t="s">
        <v>532</v>
      </c>
      <c r="C300" t="s">
        <v>689</v>
      </c>
      <c r="D300" t="s">
        <v>732</v>
      </c>
      <c r="E300" s="131">
        <v>0.80772714463936901</v>
      </c>
    </row>
    <row r="301" spans="1:5" x14ac:dyDescent="0.25">
      <c r="A301" s="138">
        <v>46203</v>
      </c>
      <c r="B301" t="s">
        <v>536</v>
      </c>
      <c r="C301" t="s">
        <v>689</v>
      </c>
      <c r="D301" t="s">
        <v>732</v>
      </c>
      <c r="E301" s="131">
        <v>0</v>
      </c>
    </row>
    <row r="302" spans="1:5" x14ac:dyDescent="0.25">
      <c r="A302" s="138">
        <v>46203</v>
      </c>
      <c r="B302" t="s">
        <v>536</v>
      </c>
      <c r="C302" t="s">
        <v>689</v>
      </c>
      <c r="D302" t="s">
        <v>731</v>
      </c>
      <c r="E302" s="131">
        <v>0</v>
      </c>
    </row>
    <row r="303" spans="1:5" x14ac:dyDescent="0.25">
      <c r="A303" s="138">
        <v>46203</v>
      </c>
      <c r="B303" t="s">
        <v>538</v>
      </c>
      <c r="C303" t="s">
        <v>689</v>
      </c>
      <c r="D303" t="s">
        <v>732</v>
      </c>
      <c r="E303" s="131">
        <v>0</v>
      </c>
    </row>
    <row r="304" spans="1:5" x14ac:dyDescent="0.25">
      <c r="A304" s="138">
        <v>46203</v>
      </c>
      <c r="B304" t="s">
        <v>538</v>
      </c>
      <c r="C304" t="s">
        <v>689</v>
      </c>
      <c r="D304" t="s">
        <v>731</v>
      </c>
      <c r="E304" s="131">
        <v>0</v>
      </c>
    </row>
    <row r="305" spans="1:5" x14ac:dyDescent="0.25">
      <c r="A305" s="138">
        <v>46203</v>
      </c>
      <c r="B305" t="s">
        <v>532</v>
      </c>
      <c r="C305" t="s">
        <v>691</v>
      </c>
      <c r="D305" t="s">
        <v>731</v>
      </c>
      <c r="E305" s="131">
        <v>0</v>
      </c>
    </row>
    <row r="306" spans="1:5" x14ac:dyDescent="0.25">
      <c r="A306" s="138">
        <v>46203</v>
      </c>
      <c r="B306" t="s">
        <v>532</v>
      </c>
      <c r="C306" t="s">
        <v>691</v>
      </c>
      <c r="D306" t="s">
        <v>732</v>
      </c>
      <c r="E306" s="131">
        <v>0</v>
      </c>
    </row>
    <row r="307" spans="1:5" x14ac:dyDescent="0.25">
      <c r="A307" s="138">
        <v>46203</v>
      </c>
      <c r="B307" t="s">
        <v>536</v>
      </c>
      <c r="C307" t="s">
        <v>691</v>
      </c>
      <c r="D307" t="s">
        <v>732</v>
      </c>
      <c r="E307" s="131">
        <v>0.80158613345440299</v>
      </c>
    </row>
    <row r="308" spans="1:5" x14ac:dyDescent="0.25">
      <c r="A308" s="138">
        <v>46203</v>
      </c>
      <c r="B308" t="s">
        <v>536</v>
      </c>
      <c r="C308" t="s">
        <v>691</v>
      </c>
      <c r="D308" t="s">
        <v>731</v>
      </c>
      <c r="E308" s="131">
        <v>0.57351233701332704</v>
      </c>
    </row>
    <row r="309" spans="1:5" x14ac:dyDescent="0.25">
      <c r="A309" s="138">
        <v>46203</v>
      </c>
      <c r="B309" t="s">
        <v>538</v>
      </c>
      <c r="C309" t="s">
        <v>691</v>
      </c>
      <c r="D309" t="s">
        <v>732</v>
      </c>
      <c r="E309" s="131">
        <v>0.91933767521901699</v>
      </c>
    </row>
    <row r="310" spans="1:5" x14ac:dyDescent="0.25">
      <c r="A310" s="138">
        <v>46203</v>
      </c>
      <c r="B310" t="s">
        <v>538</v>
      </c>
      <c r="C310" t="s">
        <v>691</v>
      </c>
      <c r="D310" t="s">
        <v>731</v>
      </c>
      <c r="E310" s="131">
        <v>0.80764843755308502</v>
      </c>
    </row>
    <row r="311" spans="1:5" x14ac:dyDescent="0.25">
      <c r="A311" s="138">
        <v>46203</v>
      </c>
      <c r="B311" t="s">
        <v>532</v>
      </c>
      <c r="C311" t="s">
        <v>687</v>
      </c>
      <c r="D311" t="s">
        <v>731</v>
      </c>
      <c r="E311" s="131">
        <v>0</v>
      </c>
    </row>
    <row r="312" spans="1:5" x14ac:dyDescent="0.25">
      <c r="A312" s="138">
        <v>46203</v>
      </c>
      <c r="B312" t="s">
        <v>532</v>
      </c>
      <c r="C312" t="s">
        <v>687</v>
      </c>
      <c r="D312" t="s">
        <v>732</v>
      </c>
      <c r="E312" s="131">
        <v>0</v>
      </c>
    </row>
    <row r="313" spans="1:5" x14ac:dyDescent="0.25">
      <c r="A313" s="138">
        <v>46203</v>
      </c>
      <c r="B313" t="s">
        <v>536</v>
      </c>
      <c r="C313" t="s">
        <v>687</v>
      </c>
      <c r="D313" t="s">
        <v>732</v>
      </c>
      <c r="E313" s="131">
        <v>0.77828190295863997</v>
      </c>
    </row>
    <row r="314" spans="1:5" x14ac:dyDescent="0.25">
      <c r="A314" s="138">
        <v>46203</v>
      </c>
      <c r="B314" t="s">
        <v>536</v>
      </c>
      <c r="C314" t="s">
        <v>687</v>
      </c>
      <c r="D314" t="s">
        <v>731</v>
      </c>
      <c r="E314" s="131">
        <v>0.75842836252679202</v>
      </c>
    </row>
    <row r="315" spans="1:5" x14ac:dyDescent="0.25">
      <c r="A315" s="138">
        <v>46203</v>
      </c>
      <c r="B315" t="s">
        <v>538</v>
      </c>
      <c r="C315" t="s">
        <v>687</v>
      </c>
      <c r="D315" t="s">
        <v>732</v>
      </c>
      <c r="E315" s="131">
        <v>0.927463021128763</v>
      </c>
    </row>
    <row r="316" spans="1:5" x14ac:dyDescent="0.25">
      <c r="A316" s="138">
        <v>46203</v>
      </c>
      <c r="B316" t="s">
        <v>538</v>
      </c>
      <c r="C316" t="s">
        <v>687</v>
      </c>
      <c r="D316" t="s">
        <v>731</v>
      </c>
      <c r="E316" s="131">
        <v>0.91938861897549395</v>
      </c>
    </row>
    <row r="317" spans="1:5" x14ac:dyDescent="0.25">
      <c r="A317" s="138">
        <v>46203</v>
      </c>
      <c r="B317" t="s">
        <v>532</v>
      </c>
      <c r="C317" t="s">
        <v>688</v>
      </c>
      <c r="D317" t="s">
        <v>731</v>
      </c>
      <c r="E317" s="131">
        <v>0</v>
      </c>
    </row>
    <row r="318" spans="1:5" x14ac:dyDescent="0.25">
      <c r="A318" s="138">
        <v>46203</v>
      </c>
      <c r="B318" t="s">
        <v>532</v>
      </c>
      <c r="C318" t="s">
        <v>688</v>
      </c>
      <c r="D318" t="s">
        <v>732</v>
      </c>
      <c r="E318" s="131">
        <v>0</v>
      </c>
    </row>
    <row r="319" spans="1:5" x14ac:dyDescent="0.25">
      <c r="A319" s="138">
        <v>46203</v>
      </c>
      <c r="B319" t="s">
        <v>536</v>
      </c>
      <c r="C319" t="s">
        <v>688</v>
      </c>
      <c r="D319" t="s">
        <v>732</v>
      </c>
      <c r="E319" s="131">
        <v>0.49862826086388401</v>
      </c>
    </row>
    <row r="320" spans="1:5" x14ac:dyDescent="0.25">
      <c r="A320" s="138">
        <v>46203</v>
      </c>
      <c r="B320" t="s">
        <v>536</v>
      </c>
      <c r="C320" t="s">
        <v>688</v>
      </c>
      <c r="D320" t="s">
        <v>731</v>
      </c>
      <c r="E320" s="131">
        <v>0.44264771035719702</v>
      </c>
    </row>
    <row r="321" spans="1:5" x14ac:dyDescent="0.25">
      <c r="A321" s="138">
        <v>46203</v>
      </c>
      <c r="B321" t="s">
        <v>538</v>
      </c>
      <c r="C321" t="s">
        <v>688</v>
      </c>
      <c r="D321" t="s">
        <v>732</v>
      </c>
      <c r="E321" s="131">
        <v>0.76001106338522095</v>
      </c>
    </row>
    <row r="322" spans="1:5" x14ac:dyDescent="0.25">
      <c r="A322" s="138">
        <v>46203</v>
      </c>
      <c r="B322" t="s">
        <v>538</v>
      </c>
      <c r="C322" t="s">
        <v>688</v>
      </c>
      <c r="D322" t="s">
        <v>731</v>
      </c>
      <c r="E322" s="131">
        <v>0.69711301771893697</v>
      </c>
    </row>
    <row r="323" spans="1:5" x14ac:dyDescent="0.25">
      <c r="A323" s="138">
        <v>46203</v>
      </c>
      <c r="B323" t="s">
        <v>532</v>
      </c>
      <c r="C323" t="s">
        <v>690</v>
      </c>
      <c r="D323" t="s">
        <v>731</v>
      </c>
      <c r="E323" s="131">
        <v>0.59702521190514801</v>
      </c>
    </row>
    <row r="324" spans="1:5" x14ac:dyDescent="0.25">
      <c r="A324" s="138">
        <v>46203</v>
      </c>
      <c r="B324" t="s">
        <v>532</v>
      </c>
      <c r="C324" t="s">
        <v>690</v>
      </c>
      <c r="D324" t="s">
        <v>732</v>
      </c>
      <c r="E324" s="131">
        <v>0.60517069081824304</v>
      </c>
    </row>
    <row r="325" spans="1:5" x14ac:dyDescent="0.25">
      <c r="A325" s="138">
        <v>46203</v>
      </c>
      <c r="B325" t="s">
        <v>536</v>
      </c>
      <c r="C325" t="s">
        <v>690</v>
      </c>
      <c r="D325" t="s">
        <v>732</v>
      </c>
      <c r="E325" s="131">
        <v>0</v>
      </c>
    </row>
    <row r="326" spans="1:5" x14ac:dyDescent="0.25">
      <c r="A326" s="138">
        <v>46203</v>
      </c>
      <c r="B326" t="s">
        <v>536</v>
      </c>
      <c r="C326" t="s">
        <v>690</v>
      </c>
      <c r="D326" t="s">
        <v>731</v>
      </c>
      <c r="E326" s="131">
        <v>0</v>
      </c>
    </row>
    <row r="327" spans="1:5" x14ac:dyDescent="0.25">
      <c r="A327" s="138">
        <v>46203</v>
      </c>
      <c r="B327" t="s">
        <v>538</v>
      </c>
      <c r="C327" t="s">
        <v>690</v>
      </c>
      <c r="D327" t="s">
        <v>732</v>
      </c>
      <c r="E327" s="131">
        <v>0</v>
      </c>
    </row>
    <row r="328" spans="1:5" x14ac:dyDescent="0.25">
      <c r="A328" s="138">
        <v>46203</v>
      </c>
      <c r="B328" t="s">
        <v>538</v>
      </c>
      <c r="C328" t="s">
        <v>690</v>
      </c>
      <c r="D328" t="s">
        <v>731</v>
      </c>
      <c r="E328" s="131">
        <v>0</v>
      </c>
    </row>
    <row r="329" spans="1:5" x14ac:dyDescent="0.25">
      <c r="A329" s="138">
        <v>46203</v>
      </c>
      <c r="B329" t="s">
        <v>541</v>
      </c>
      <c r="C329" t="s">
        <v>689</v>
      </c>
      <c r="D329" t="s">
        <v>731</v>
      </c>
      <c r="E329" s="131">
        <v>0.73532699801078005</v>
      </c>
    </row>
    <row r="330" spans="1:5" x14ac:dyDescent="0.25">
      <c r="A330" s="138">
        <v>46203</v>
      </c>
      <c r="B330" t="s">
        <v>541</v>
      </c>
      <c r="C330" t="s">
        <v>689</v>
      </c>
      <c r="D330" t="s">
        <v>732</v>
      </c>
      <c r="E330" s="131">
        <v>0.774570085515634</v>
      </c>
    </row>
    <row r="331" spans="1:5" x14ac:dyDescent="0.25">
      <c r="A331" s="138">
        <v>46203</v>
      </c>
      <c r="B331" t="s">
        <v>543</v>
      </c>
      <c r="C331" t="s">
        <v>689</v>
      </c>
      <c r="D331" t="s">
        <v>732</v>
      </c>
      <c r="E331" s="131">
        <v>0</v>
      </c>
    </row>
    <row r="332" spans="1:5" x14ac:dyDescent="0.25">
      <c r="A332" s="138">
        <v>46203</v>
      </c>
      <c r="B332" t="s">
        <v>543</v>
      </c>
      <c r="C332" t="s">
        <v>689</v>
      </c>
      <c r="D332" t="s">
        <v>731</v>
      </c>
      <c r="E332" s="131">
        <v>0</v>
      </c>
    </row>
    <row r="333" spans="1:5" x14ac:dyDescent="0.25">
      <c r="A333" s="138">
        <v>46203</v>
      </c>
      <c r="B333" t="s">
        <v>545</v>
      </c>
      <c r="C333" t="s">
        <v>689</v>
      </c>
      <c r="D333" t="s">
        <v>732</v>
      </c>
      <c r="E333" s="131">
        <v>0</v>
      </c>
    </row>
    <row r="334" spans="1:5" x14ac:dyDescent="0.25">
      <c r="A334" s="138">
        <v>46203</v>
      </c>
      <c r="B334" t="s">
        <v>545</v>
      </c>
      <c r="C334" t="s">
        <v>689</v>
      </c>
      <c r="D334" t="s">
        <v>731</v>
      </c>
      <c r="E334" s="131">
        <v>0</v>
      </c>
    </row>
    <row r="335" spans="1:5" x14ac:dyDescent="0.25">
      <c r="A335" s="138">
        <v>46203</v>
      </c>
      <c r="B335" t="s">
        <v>541</v>
      </c>
      <c r="C335" t="s">
        <v>691</v>
      </c>
      <c r="D335" t="s">
        <v>731</v>
      </c>
      <c r="E335" s="131">
        <v>0</v>
      </c>
    </row>
    <row r="336" spans="1:5" x14ac:dyDescent="0.25">
      <c r="A336" s="138">
        <v>46203</v>
      </c>
      <c r="B336" t="s">
        <v>541</v>
      </c>
      <c r="C336" t="s">
        <v>691</v>
      </c>
      <c r="D336" t="s">
        <v>732</v>
      </c>
      <c r="E336" s="131">
        <v>0</v>
      </c>
    </row>
    <row r="337" spans="1:5" x14ac:dyDescent="0.25">
      <c r="A337" s="138">
        <v>46203</v>
      </c>
      <c r="B337" t="s">
        <v>543</v>
      </c>
      <c r="C337" t="s">
        <v>691</v>
      </c>
      <c r="D337" t="s">
        <v>732</v>
      </c>
      <c r="E337" s="131">
        <v>0.74835405479593198</v>
      </c>
    </row>
    <row r="338" spans="1:5" x14ac:dyDescent="0.25">
      <c r="A338" s="138">
        <v>46203</v>
      </c>
      <c r="B338" t="s">
        <v>543</v>
      </c>
      <c r="C338" t="s">
        <v>691</v>
      </c>
      <c r="D338" t="s">
        <v>731</v>
      </c>
      <c r="E338" s="131">
        <v>0.51446650160889196</v>
      </c>
    </row>
    <row r="339" spans="1:5" x14ac:dyDescent="0.25">
      <c r="A339" s="138">
        <v>46203</v>
      </c>
      <c r="B339" t="s">
        <v>545</v>
      </c>
      <c r="C339" t="s">
        <v>691</v>
      </c>
      <c r="D339" t="s">
        <v>732</v>
      </c>
      <c r="E339" s="131">
        <v>0.879079309078455</v>
      </c>
    </row>
    <row r="340" spans="1:5" x14ac:dyDescent="0.25">
      <c r="A340" s="138">
        <v>46203</v>
      </c>
      <c r="B340" t="s">
        <v>545</v>
      </c>
      <c r="C340" t="s">
        <v>691</v>
      </c>
      <c r="D340" t="s">
        <v>731</v>
      </c>
      <c r="E340" s="131">
        <v>0.75858651270927702</v>
      </c>
    </row>
    <row r="341" spans="1:5" x14ac:dyDescent="0.25">
      <c r="A341" s="138">
        <v>46203</v>
      </c>
      <c r="B341" t="s">
        <v>541</v>
      </c>
      <c r="C341" t="s">
        <v>687</v>
      </c>
      <c r="D341" t="s">
        <v>731</v>
      </c>
      <c r="E341" s="131">
        <v>0</v>
      </c>
    </row>
    <row r="342" spans="1:5" x14ac:dyDescent="0.25">
      <c r="A342" s="138">
        <v>46203</v>
      </c>
      <c r="B342" t="s">
        <v>541</v>
      </c>
      <c r="C342" t="s">
        <v>687</v>
      </c>
      <c r="D342" t="s">
        <v>732</v>
      </c>
      <c r="E342" s="131">
        <v>0</v>
      </c>
    </row>
    <row r="343" spans="1:5" x14ac:dyDescent="0.25">
      <c r="A343" s="138">
        <v>46203</v>
      </c>
      <c r="B343" t="s">
        <v>543</v>
      </c>
      <c r="C343" t="s">
        <v>687</v>
      </c>
      <c r="D343" t="s">
        <v>732</v>
      </c>
      <c r="E343" s="131">
        <v>0.63808195095178599</v>
      </c>
    </row>
    <row r="344" spans="1:5" x14ac:dyDescent="0.25">
      <c r="A344" s="138">
        <v>46203</v>
      </c>
      <c r="B344" t="s">
        <v>543</v>
      </c>
      <c r="C344" t="s">
        <v>687</v>
      </c>
      <c r="D344" t="s">
        <v>731</v>
      </c>
      <c r="E344" s="131">
        <v>0.62678778786892198</v>
      </c>
    </row>
    <row r="345" spans="1:5" x14ac:dyDescent="0.25">
      <c r="A345" s="138">
        <v>46203</v>
      </c>
      <c r="B345" t="s">
        <v>545</v>
      </c>
      <c r="C345" t="s">
        <v>687</v>
      </c>
      <c r="D345" t="s">
        <v>732</v>
      </c>
      <c r="E345" s="131">
        <v>0.89101820379850505</v>
      </c>
    </row>
    <row r="346" spans="1:5" x14ac:dyDescent="0.25">
      <c r="A346" s="138">
        <v>46203</v>
      </c>
      <c r="B346" t="s">
        <v>545</v>
      </c>
      <c r="C346" t="s">
        <v>687</v>
      </c>
      <c r="D346" t="s">
        <v>731</v>
      </c>
      <c r="E346" s="131">
        <v>0.88211035791868597</v>
      </c>
    </row>
    <row r="347" spans="1:5" x14ac:dyDescent="0.25">
      <c r="A347" s="138">
        <v>46203</v>
      </c>
      <c r="B347" t="s">
        <v>541</v>
      </c>
      <c r="C347" t="s">
        <v>688</v>
      </c>
      <c r="D347" t="s">
        <v>731</v>
      </c>
      <c r="E347" s="131">
        <v>0</v>
      </c>
    </row>
    <row r="348" spans="1:5" x14ac:dyDescent="0.25">
      <c r="A348" s="138">
        <v>46203</v>
      </c>
      <c r="B348" t="s">
        <v>541</v>
      </c>
      <c r="C348" t="s">
        <v>688</v>
      </c>
      <c r="D348" t="s">
        <v>732</v>
      </c>
      <c r="E348" s="131">
        <v>0</v>
      </c>
    </row>
    <row r="349" spans="1:5" x14ac:dyDescent="0.25">
      <c r="A349" s="138">
        <v>46203</v>
      </c>
      <c r="B349" t="s">
        <v>543</v>
      </c>
      <c r="C349" t="s">
        <v>688</v>
      </c>
      <c r="D349" t="s">
        <v>732</v>
      </c>
      <c r="E349" s="131">
        <v>0.58530134841844095</v>
      </c>
    </row>
    <row r="350" spans="1:5" x14ac:dyDescent="0.25">
      <c r="A350" s="138">
        <v>46203</v>
      </c>
      <c r="B350" t="s">
        <v>543</v>
      </c>
      <c r="C350" t="s">
        <v>688</v>
      </c>
      <c r="D350" t="s">
        <v>731</v>
      </c>
      <c r="E350" s="131">
        <v>0.50064535392183995</v>
      </c>
    </row>
    <row r="351" spans="1:5" x14ac:dyDescent="0.25">
      <c r="A351" s="138">
        <v>46203</v>
      </c>
      <c r="B351" t="s">
        <v>545</v>
      </c>
      <c r="C351" t="s">
        <v>688</v>
      </c>
      <c r="D351" t="s">
        <v>732</v>
      </c>
      <c r="E351" s="131">
        <v>0.74192942510786697</v>
      </c>
    </row>
    <row r="352" spans="1:5" x14ac:dyDescent="0.25">
      <c r="A352" s="138">
        <v>46203</v>
      </c>
      <c r="B352" t="s">
        <v>545</v>
      </c>
      <c r="C352" t="s">
        <v>688</v>
      </c>
      <c r="D352" t="s">
        <v>731</v>
      </c>
      <c r="E352" s="131">
        <v>0.68918359523969797</v>
      </c>
    </row>
    <row r="353" spans="1:5" x14ac:dyDescent="0.25">
      <c r="A353" s="138">
        <v>46203</v>
      </c>
      <c r="B353" t="s">
        <v>541</v>
      </c>
      <c r="C353" t="s">
        <v>690</v>
      </c>
      <c r="D353" t="s">
        <v>731</v>
      </c>
      <c r="E353" s="131">
        <v>0.81274461900999595</v>
      </c>
    </row>
    <row r="354" spans="1:5" x14ac:dyDescent="0.25">
      <c r="A354" s="138">
        <v>46203</v>
      </c>
      <c r="B354" t="s">
        <v>541</v>
      </c>
      <c r="C354" t="s">
        <v>690</v>
      </c>
      <c r="D354" t="s">
        <v>732</v>
      </c>
      <c r="E354" s="131">
        <v>0.87408032852492001</v>
      </c>
    </row>
    <row r="355" spans="1:5" x14ac:dyDescent="0.25">
      <c r="A355" s="138">
        <v>46203</v>
      </c>
      <c r="B355" t="s">
        <v>543</v>
      </c>
      <c r="C355" t="s">
        <v>690</v>
      </c>
      <c r="D355" t="s">
        <v>732</v>
      </c>
      <c r="E355" s="131">
        <v>0</v>
      </c>
    </row>
    <row r="356" spans="1:5" x14ac:dyDescent="0.25">
      <c r="A356" s="138">
        <v>46203</v>
      </c>
      <c r="B356" t="s">
        <v>543</v>
      </c>
      <c r="C356" t="s">
        <v>690</v>
      </c>
      <c r="D356" t="s">
        <v>731</v>
      </c>
      <c r="E356" s="131">
        <v>0</v>
      </c>
    </row>
    <row r="357" spans="1:5" x14ac:dyDescent="0.25">
      <c r="A357" s="138">
        <v>46203</v>
      </c>
      <c r="B357" t="s">
        <v>545</v>
      </c>
      <c r="C357" t="s">
        <v>690</v>
      </c>
      <c r="D357" t="s">
        <v>732</v>
      </c>
      <c r="E357" s="131">
        <v>0</v>
      </c>
    </row>
    <row r="358" spans="1:5" x14ac:dyDescent="0.25">
      <c r="A358" s="138">
        <v>46203</v>
      </c>
      <c r="B358" t="s">
        <v>545</v>
      </c>
      <c r="C358" t="s">
        <v>690</v>
      </c>
      <c r="D358" t="s">
        <v>731</v>
      </c>
      <c r="E358" s="131">
        <v>0</v>
      </c>
    </row>
    <row r="359" spans="1:5" x14ac:dyDescent="0.25">
      <c r="A359" s="138">
        <v>46203</v>
      </c>
      <c r="B359" t="s">
        <v>548</v>
      </c>
      <c r="C359" t="s">
        <v>689</v>
      </c>
      <c r="D359" t="s">
        <v>130</v>
      </c>
      <c r="E359" s="131">
        <v>0</v>
      </c>
    </row>
    <row r="360" spans="1:5" x14ac:dyDescent="0.25">
      <c r="A360" s="138">
        <v>46203</v>
      </c>
      <c r="B360" t="s">
        <v>550</v>
      </c>
      <c r="C360" t="s">
        <v>689</v>
      </c>
      <c r="D360" t="s">
        <v>130</v>
      </c>
      <c r="E360" s="131">
        <v>0.78066037735849103</v>
      </c>
    </row>
    <row r="361" spans="1:5" x14ac:dyDescent="0.25">
      <c r="A361" s="138">
        <v>46203</v>
      </c>
      <c r="B361" t="s">
        <v>552</v>
      </c>
      <c r="C361" t="s">
        <v>689</v>
      </c>
      <c r="D361" t="s">
        <v>130</v>
      </c>
      <c r="E361" s="131">
        <v>0.57783018867924496</v>
      </c>
    </row>
    <row r="362" spans="1:5" x14ac:dyDescent="0.25">
      <c r="A362" s="138">
        <v>46203</v>
      </c>
      <c r="B362" t="s">
        <v>548</v>
      </c>
      <c r="C362" t="s">
        <v>691</v>
      </c>
      <c r="D362" t="s">
        <v>130</v>
      </c>
      <c r="E362" s="131">
        <v>0</v>
      </c>
    </row>
    <row r="363" spans="1:5" x14ac:dyDescent="0.25">
      <c r="A363" s="138">
        <v>46203</v>
      </c>
      <c r="B363" t="s">
        <v>550</v>
      </c>
      <c r="C363" t="s">
        <v>691</v>
      </c>
      <c r="D363" t="s">
        <v>130</v>
      </c>
      <c r="E363" s="131">
        <v>0.65436086755883704</v>
      </c>
    </row>
    <row r="364" spans="1:5" x14ac:dyDescent="0.25">
      <c r="A364" s="138">
        <v>46203</v>
      </c>
      <c r="B364" t="s">
        <v>552</v>
      </c>
      <c r="C364" t="s">
        <v>691</v>
      </c>
      <c r="D364" t="s">
        <v>130</v>
      </c>
      <c r="E364" s="131">
        <v>0.40793724042454999</v>
      </c>
    </row>
    <row r="365" spans="1:5" x14ac:dyDescent="0.25">
      <c r="A365" s="138">
        <v>46203</v>
      </c>
      <c r="B365" t="s">
        <v>548</v>
      </c>
      <c r="C365" t="s">
        <v>687</v>
      </c>
      <c r="D365" t="s">
        <v>130</v>
      </c>
      <c r="E365" s="131">
        <v>0.32060749980428499</v>
      </c>
    </row>
    <row r="366" spans="1:5" x14ac:dyDescent="0.25">
      <c r="A366" s="138">
        <v>46203</v>
      </c>
      <c r="B366" t="s">
        <v>550</v>
      </c>
      <c r="C366" t="s">
        <v>687</v>
      </c>
      <c r="D366" t="s">
        <v>130</v>
      </c>
      <c r="E366" s="131">
        <v>0</v>
      </c>
    </row>
    <row r="367" spans="1:5" x14ac:dyDescent="0.25">
      <c r="A367" s="138">
        <v>46203</v>
      </c>
      <c r="B367" t="s">
        <v>552</v>
      </c>
      <c r="C367" t="s">
        <v>687</v>
      </c>
      <c r="D367" t="s">
        <v>130</v>
      </c>
      <c r="E367" s="131">
        <v>0</v>
      </c>
    </row>
    <row r="368" spans="1:5" x14ac:dyDescent="0.25">
      <c r="A368" s="138">
        <v>46203</v>
      </c>
      <c r="B368" t="s">
        <v>548</v>
      </c>
      <c r="C368" t="s">
        <v>688</v>
      </c>
      <c r="D368" t="s">
        <v>130</v>
      </c>
      <c r="E368" s="131">
        <v>0</v>
      </c>
    </row>
    <row r="369" spans="1:5" x14ac:dyDescent="0.25">
      <c r="A369" s="138">
        <v>46203</v>
      </c>
      <c r="B369" t="s">
        <v>550</v>
      </c>
      <c r="C369" t="s">
        <v>688</v>
      </c>
      <c r="D369" t="s">
        <v>130</v>
      </c>
      <c r="E369" s="131">
        <v>0.57206498951782003</v>
      </c>
    </row>
    <row r="370" spans="1:5" x14ac:dyDescent="0.25">
      <c r="A370" s="138">
        <v>46203</v>
      </c>
      <c r="B370" t="s">
        <v>552</v>
      </c>
      <c r="C370" t="s">
        <v>688</v>
      </c>
      <c r="D370" t="s">
        <v>130</v>
      </c>
      <c r="E370" s="131">
        <v>0.29730083857442302</v>
      </c>
    </row>
    <row r="371" spans="1:5" x14ac:dyDescent="0.25">
      <c r="A371" s="138">
        <v>46203</v>
      </c>
      <c r="B371" t="s">
        <v>548</v>
      </c>
      <c r="C371" t="s">
        <v>690</v>
      </c>
      <c r="D371" t="s">
        <v>130</v>
      </c>
      <c r="E371" s="131">
        <v>0.108877325764743</v>
      </c>
    </row>
    <row r="372" spans="1:5" x14ac:dyDescent="0.25">
      <c r="A372" s="138">
        <v>46203</v>
      </c>
      <c r="B372" t="s">
        <v>550</v>
      </c>
      <c r="C372" t="s">
        <v>690</v>
      </c>
      <c r="D372" t="s">
        <v>130</v>
      </c>
      <c r="E372" s="131">
        <v>0</v>
      </c>
    </row>
    <row r="373" spans="1:5" x14ac:dyDescent="0.25">
      <c r="A373" s="138">
        <v>46203</v>
      </c>
      <c r="B373" t="s">
        <v>552</v>
      </c>
      <c r="C373" t="s">
        <v>690</v>
      </c>
      <c r="D373" t="s">
        <v>130</v>
      </c>
      <c r="E373" s="131">
        <v>0</v>
      </c>
    </row>
    <row r="374" spans="1:5" x14ac:dyDescent="0.25">
      <c r="A374" s="138">
        <v>46203</v>
      </c>
      <c r="B374" t="s">
        <v>555</v>
      </c>
      <c r="C374" t="s">
        <v>684</v>
      </c>
      <c r="D374" t="s">
        <v>130</v>
      </c>
      <c r="E374" s="131">
        <v>1004</v>
      </c>
    </row>
    <row r="375" spans="1:5" x14ac:dyDescent="0.25">
      <c r="A375" s="138">
        <v>46203</v>
      </c>
      <c r="B375" t="s">
        <v>555</v>
      </c>
      <c r="C375" t="s">
        <v>689</v>
      </c>
      <c r="D375" t="s">
        <v>130</v>
      </c>
      <c r="E375" s="131">
        <v>476</v>
      </c>
    </row>
    <row r="376" spans="1:5" x14ac:dyDescent="0.25">
      <c r="A376" s="138">
        <v>46203</v>
      </c>
      <c r="B376" t="s">
        <v>555</v>
      </c>
      <c r="C376" t="s">
        <v>691</v>
      </c>
      <c r="D376" t="s">
        <v>130</v>
      </c>
      <c r="E376" s="131">
        <v>25</v>
      </c>
    </row>
    <row r="377" spans="1:5" x14ac:dyDescent="0.25">
      <c r="A377" s="138">
        <v>46203</v>
      </c>
      <c r="B377" t="s">
        <v>555</v>
      </c>
      <c r="C377" t="s">
        <v>687</v>
      </c>
      <c r="D377" t="s">
        <v>130</v>
      </c>
      <c r="E377" s="131">
        <v>414</v>
      </c>
    </row>
    <row r="378" spans="1:5" x14ac:dyDescent="0.25">
      <c r="A378" s="138">
        <v>46203</v>
      </c>
      <c r="B378" t="s">
        <v>555</v>
      </c>
      <c r="C378" t="s">
        <v>688</v>
      </c>
      <c r="D378" t="s">
        <v>130</v>
      </c>
      <c r="E378" s="131">
        <v>70</v>
      </c>
    </row>
    <row r="379" spans="1:5" x14ac:dyDescent="0.25">
      <c r="A379" s="138">
        <v>46203</v>
      </c>
      <c r="B379" t="s">
        <v>555</v>
      </c>
      <c r="C379" t="s">
        <v>690</v>
      </c>
      <c r="D379" t="s">
        <v>130</v>
      </c>
      <c r="E379" s="131">
        <v>19</v>
      </c>
    </row>
    <row r="380" spans="1:5" x14ac:dyDescent="0.25">
      <c r="A380" s="138">
        <v>46203</v>
      </c>
      <c r="B380" t="s">
        <v>557</v>
      </c>
      <c r="C380" t="s">
        <v>684</v>
      </c>
      <c r="D380" t="s">
        <v>130</v>
      </c>
      <c r="E380" s="131">
        <v>10</v>
      </c>
    </row>
    <row r="381" spans="1:5" x14ac:dyDescent="0.25">
      <c r="A381" s="138">
        <v>46203</v>
      </c>
      <c r="B381" t="s">
        <v>557</v>
      </c>
      <c r="C381" t="s">
        <v>689</v>
      </c>
      <c r="D381" t="s">
        <v>130</v>
      </c>
      <c r="E381" s="131">
        <v>0</v>
      </c>
    </row>
    <row r="382" spans="1:5" x14ac:dyDescent="0.25">
      <c r="A382" s="138">
        <v>46203</v>
      </c>
      <c r="B382" t="s">
        <v>557</v>
      </c>
      <c r="C382" t="s">
        <v>691</v>
      </c>
      <c r="D382" t="s">
        <v>130</v>
      </c>
      <c r="E382" s="131">
        <v>0</v>
      </c>
    </row>
    <row r="383" spans="1:5" x14ac:dyDescent="0.25">
      <c r="A383" s="138">
        <v>46203</v>
      </c>
      <c r="B383" t="s">
        <v>557</v>
      </c>
      <c r="C383" t="s">
        <v>687</v>
      </c>
      <c r="D383" t="s">
        <v>130</v>
      </c>
      <c r="E383" s="131">
        <v>8</v>
      </c>
    </row>
    <row r="384" spans="1:5" x14ac:dyDescent="0.25">
      <c r="A384" s="138">
        <v>46203</v>
      </c>
      <c r="B384" t="s">
        <v>557</v>
      </c>
      <c r="C384" t="s">
        <v>688</v>
      </c>
      <c r="D384" t="s">
        <v>130</v>
      </c>
      <c r="E384" s="131">
        <v>8</v>
      </c>
    </row>
    <row r="385" spans="1:5" x14ac:dyDescent="0.25">
      <c r="A385" s="138">
        <v>46203</v>
      </c>
      <c r="B385" t="s">
        <v>557</v>
      </c>
      <c r="C385" t="s">
        <v>690</v>
      </c>
      <c r="D385" t="s">
        <v>130</v>
      </c>
      <c r="E385" s="131">
        <v>1</v>
      </c>
    </row>
    <row r="386" spans="1:5" x14ac:dyDescent="0.25">
      <c r="A386" s="138">
        <v>46203</v>
      </c>
      <c r="B386" t="s">
        <v>559</v>
      </c>
      <c r="C386" t="s">
        <v>689</v>
      </c>
      <c r="D386" t="s">
        <v>130</v>
      </c>
      <c r="E386" s="131">
        <v>0.93392495755693405</v>
      </c>
    </row>
    <row r="387" spans="1:5" x14ac:dyDescent="0.25">
      <c r="A387" s="138">
        <v>46203</v>
      </c>
      <c r="B387" t="s">
        <v>561</v>
      </c>
      <c r="C387" t="s">
        <v>689</v>
      </c>
      <c r="D387" t="s">
        <v>130</v>
      </c>
      <c r="E387" s="131">
        <v>0.80506884323806405</v>
      </c>
    </row>
    <row r="388" spans="1:5" x14ac:dyDescent="0.25">
      <c r="A388" s="138">
        <v>46203</v>
      </c>
      <c r="B388" t="s">
        <v>563</v>
      </c>
      <c r="C388" t="s">
        <v>689</v>
      </c>
      <c r="D388" t="s">
        <v>130</v>
      </c>
      <c r="E388" s="131">
        <v>0.99974409784783802</v>
      </c>
    </row>
    <row r="389" spans="1:5" x14ac:dyDescent="0.25">
      <c r="A389" s="138">
        <v>46203</v>
      </c>
      <c r="B389" t="s">
        <v>565</v>
      </c>
      <c r="C389" t="s">
        <v>689</v>
      </c>
      <c r="D389" t="s">
        <v>130</v>
      </c>
      <c r="E389" s="131">
        <v>0.99373900803853699</v>
      </c>
    </row>
    <row r="390" spans="1:5" x14ac:dyDescent="0.25">
      <c r="A390" s="138">
        <v>46203</v>
      </c>
      <c r="B390" t="s">
        <v>559</v>
      </c>
      <c r="C390" t="s">
        <v>687</v>
      </c>
      <c r="D390" t="s">
        <v>130</v>
      </c>
      <c r="E390" s="131">
        <v>0.99925702810755601</v>
      </c>
    </row>
    <row r="391" spans="1:5" x14ac:dyDescent="0.25">
      <c r="A391" s="138">
        <v>46203</v>
      </c>
      <c r="B391" t="s">
        <v>561</v>
      </c>
      <c r="C391" t="s">
        <v>687</v>
      </c>
      <c r="D391" t="s">
        <v>130</v>
      </c>
      <c r="E391" s="131">
        <v>0.95411032189842304</v>
      </c>
    </row>
    <row r="392" spans="1:5" x14ac:dyDescent="0.25">
      <c r="A392" s="138">
        <v>46203</v>
      </c>
      <c r="B392" t="s">
        <v>563</v>
      </c>
      <c r="C392" t="s">
        <v>687</v>
      </c>
      <c r="D392" t="s">
        <v>130</v>
      </c>
      <c r="E392" s="131">
        <v>1</v>
      </c>
    </row>
    <row r="393" spans="1:5" x14ac:dyDescent="0.25">
      <c r="A393" s="138">
        <v>46203</v>
      </c>
      <c r="B393" t="s">
        <v>565</v>
      </c>
      <c r="C393" t="s">
        <v>687</v>
      </c>
      <c r="D393" t="s">
        <v>130</v>
      </c>
      <c r="E393" s="131">
        <v>0.999986483937362</v>
      </c>
    </row>
    <row r="394" spans="1:5" x14ac:dyDescent="0.25">
      <c r="A394" s="138">
        <v>46203</v>
      </c>
      <c r="B394" t="s">
        <v>559</v>
      </c>
      <c r="C394" t="s">
        <v>688</v>
      </c>
      <c r="D394" t="s">
        <v>130</v>
      </c>
      <c r="E394" s="131">
        <v>0.99652166970916201</v>
      </c>
    </row>
    <row r="395" spans="1:5" x14ac:dyDescent="0.25">
      <c r="A395" s="138">
        <v>46203</v>
      </c>
      <c r="B395" t="s">
        <v>561</v>
      </c>
      <c r="C395" t="s">
        <v>688</v>
      </c>
      <c r="D395" t="s">
        <v>130</v>
      </c>
      <c r="E395" s="131">
        <v>0.93739672384382799</v>
      </c>
    </row>
    <row r="396" spans="1:5" x14ac:dyDescent="0.25">
      <c r="A396" s="138">
        <v>46203</v>
      </c>
      <c r="B396" t="s">
        <v>563</v>
      </c>
      <c r="C396" t="s">
        <v>688</v>
      </c>
      <c r="D396" t="s">
        <v>130</v>
      </c>
      <c r="E396" s="131">
        <v>1</v>
      </c>
    </row>
    <row r="397" spans="1:5" x14ac:dyDescent="0.25">
      <c r="A397" s="138">
        <v>46203</v>
      </c>
      <c r="B397" t="s">
        <v>565</v>
      </c>
      <c r="C397" t="s">
        <v>688</v>
      </c>
      <c r="D397" t="s">
        <v>130</v>
      </c>
      <c r="E397" s="131">
        <v>1</v>
      </c>
    </row>
    <row r="398" spans="1:5" x14ac:dyDescent="0.25">
      <c r="A398" s="138">
        <v>46203</v>
      </c>
      <c r="B398" t="s">
        <v>559</v>
      </c>
      <c r="C398" t="s">
        <v>690</v>
      </c>
      <c r="D398" t="s">
        <v>130</v>
      </c>
      <c r="E398" s="131">
        <v>1</v>
      </c>
    </row>
    <row r="399" spans="1:5" x14ac:dyDescent="0.25">
      <c r="A399" s="138">
        <v>46203</v>
      </c>
      <c r="B399" t="s">
        <v>561</v>
      </c>
      <c r="C399" t="s">
        <v>690</v>
      </c>
      <c r="D399" t="s">
        <v>130</v>
      </c>
      <c r="E399" s="131">
        <v>1</v>
      </c>
    </row>
    <row r="400" spans="1:5" x14ac:dyDescent="0.25">
      <c r="A400" s="138">
        <v>46203</v>
      </c>
      <c r="B400" t="s">
        <v>563</v>
      </c>
      <c r="C400" t="s">
        <v>690</v>
      </c>
      <c r="D400" t="s">
        <v>130</v>
      </c>
      <c r="E400" s="131">
        <v>1</v>
      </c>
    </row>
    <row r="401" spans="1:5" x14ac:dyDescent="0.25">
      <c r="A401" s="138">
        <v>46203</v>
      </c>
      <c r="B401" t="s">
        <v>565</v>
      </c>
      <c r="C401" t="s">
        <v>690</v>
      </c>
      <c r="D401" t="s">
        <v>130</v>
      </c>
      <c r="E401" s="131">
        <v>1</v>
      </c>
    </row>
    <row r="402" spans="1:5" x14ac:dyDescent="0.25">
      <c r="A402" s="138">
        <v>46203</v>
      </c>
      <c r="B402" t="s">
        <v>604</v>
      </c>
      <c r="C402" t="s">
        <v>689</v>
      </c>
      <c r="D402" t="s">
        <v>772</v>
      </c>
      <c r="E402" s="131">
        <v>3904132.6724137901</v>
      </c>
    </row>
    <row r="403" spans="1:5" x14ac:dyDescent="0.25">
      <c r="A403" s="138">
        <v>46203</v>
      </c>
      <c r="B403" t="s">
        <v>608</v>
      </c>
      <c r="C403" t="s">
        <v>689</v>
      </c>
      <c r="D403" t="s">
        <v>772</v>
      </c>
      <c r="E403" s="131">
        <v>16714256153.8276</v>
      </c>
    </row>
    <row r="404" spans="1:5" x14ac:dyDescent="0.25">
      <c r="A404" s="138">
        <v>46203</v>
      </c>
      <c r="B404" t="s">
        <v>604</v>
      </c>
      <c r="C404" t="s">
        <v>689</v>
      </c>
      <c r="D404" t="s">
        <v>773</v>
      </c>
      <c r="E404" s="131">
        <v>745931.77358490601</v>
      </c>
    </row>
    <row r="405" spans="1:5" x14ac:dyDescent="0.25">
      <c r="A405" s="138">
        <v>46203</v>
      </c>
      <c r="B405" t="s">
        <v>608</v>
      </c>
      <c r="C405" t="s">
        <v>689</v>
      </c>
      <c r="D405" t="s">
        <v>773</v>
      </c>
      <c r="E405" s="131">
        <v>6991520331.6603804</v>
      </c>
    </row>
    <row r="406" spans="1:5" x14ac:dyDescent="0.25">
      <c r="A406" s="138">
        <v>46203</v>
      </c>
      <c r="B406" t="s">
        <v>604</v>
      </c>
      <c r="C406" t="s">
        <v>689</v>
      </c>
      <c r="D406" t="s">
        <v>774</v>
      </c>
      <c r="E406" s="131">
        <v>46101992.086206898</v>
      </c>
    </row>
    <row r="407" spans="1:5" x14ac:dyDescent="0.25">
      <c r="A407" s="138">
        <v>46203</v>
      </c>
      <c r="B407" t="s">
        <v>608</v>
      </c>
      <c r="C407" t="s">
        <v>689</v>
      </c>
      <c r="D407" t="s">
        <v>774</v>
      </c>
      <c r="E407" s="131">
        <v>246855665642.103</v>
      </c>
    </row>
    <row r="408" spans="1:5" x14ac:dyDescent="0.25">
      <c r="A408" s="138">
        <v>46203</v>
      </c>
      <c r="B408" t="s">
        <v>604</v>
      </c>
      <c r="C408" t="s">
        <v>691</v>
      </c>
      <c r="D408" t="s">
        <v>775</v>
      </c>
      <c r="E408" s="131">
        <v>1931902682.74138</v>
      </c>
    </row>
    <row r="409" spans="1:5" x14ac:dyDescent="0.25">
      <c r="A409" s="138">
        <v>46203</v>
      </c>
      <c r="B409" t="s">
        <v>608</v>
      </c>
      <c r="C409" t="s">
        <v>691</v>
      </c>
      <c r="D409" t="s">
        <v>775</v>
      </c>
      <c r="E409" s="131">
        <v>6976798653289.29</v>
      </c>
    </row>
    <row r="410" spans="1:5" x14ac:dyDescent="0.25">
      <c r="A410" s="138">
        <v>46203</v>
      </c>
      <c r="B410" t="s">
        <v>604</v>
      </c>
      <c r="C410" t="s">
        <v>687</v>
      </c>
      <c r="D410" t="s">
        <v>776</v>
      </c>
      <c r="E410" s="131">
        <v>2848.375</v>
      </c>
    </row>
    <row r="411" spans="1:5" x14ac:dyDescent="0.25">
      <c r="A411" s="138">
        <v>46203</v>
      </c>
      <c r="B411" t="s">
        <v>608</v>
      </c>
      <c r="C411" t="s">
        <v>687</v>
      </c>
      <c r="D411" t="s">
        <v>776</v>
      </c>
      <c r="E411" s="131">
        <v>626020446696.42896</v>
      </c>
    </row>
    <row r="412" spans="1:5" x14ac:dyDescent="0.25">
      <c r="A412" s="138">
        <v>46203</v>
      </c>
      <c r="B412" t="s">
        <v>604</v>
      </c>
      <c r="C412" t="s">
        <v>687</v>
      </c>
      <c r="D412" t="s">
        <v>777</v>
      </c>
      <c r="E412" s="131">
        <v>28.5</v>
      </c>
    </row>
    <row r="413" spans="1:5" x14ac:dyDescent="0.25">
      <c r="A413" s="138">
        <v>46203</v>
      </c>
      <c r="B413" t="s">
        <v>608</v>
      </c>
      <c r="C413" t="s">
        <v>687</v>
      </c>
      <c r="D413" t="s">
        <v>777</v>
      </c>
      <c r="E413" s="131">
        <v>3960881280</v>
      </c>
    </row>
    <row r="414" spans="1:5" x14ac:dyDescent="0.25">
      <c r="A414" s="138">
        <v>46203</v>
      </c>
      <c r="B414" t="s">
        <v>604</v>
      </c>
      <c r="C414" t="s">
        <v>687</v>
      </c>
      <c r="D414" t="s">
        <v>802</v>
      </c>
      <c r="E414" s="131">
        <v>42</v>
      </c>
    </row>
    <row r="415" spans="1:5" x14ac:dyDescent="0.25">
      <c r="A415" s="138">
        <v>46203</v>
      </c>
      <c r="B415" t="s">
        <v>608</v>
      </c>
      <c r="C415" t="s">
        <v>687</v>
      </c>
      <c r="D415" t="s">
        <v>802</v>
      </c>
      <c r="E415" s="131">
        <v>247191500</v>
      </c>
    </row>
    <row r="416" spans="1:5" x14ac:dyDescent="0.25">
      <c r="A416" s="138">
        <v>46203</v>
      </c>
      <c r="B416" t="s">
        <v>604</v>
      </c>
      <c r="C416" t="s">
        <v>687</v>
      </c>
      <c r="D416" t="s">
        <v>778</v>
      </c>
      <c r="E416" s="131">
        <v>748474237.68965495</v>
      </c>
    </row>
    <row r="417" spans="1:5" x14ac:dyDescent="0.25">
      <c r="A417" s="138">
        <v>46203</v>
      </c>
      <c r="B417" t="s">
        <v>608</v>
      </c>
      <c r="C417" t="s">
        <v>687</v>
      </c>
      <c r="D417" t="s">
        <v>778</v>
      </c>
      <c r="E417" s="131">
        <v>2747738853839.3599</v>
      </c>
    </row>
    <row r="418" spans="1:5" x14ac:dyDescent="0.25">
      <c r="A418" s="138">
        <v>46203</v>
      </c>
      <c r="B418" t="s">
        <v>604</v>
      </c>
      <c r="C418" t="s">
        <v>687</v>
      </c>
      <c r="D418" t="s">
        <v>801</v>
      </c>
      <c r="E418" s="131">
        <v>122</v>
      </c>
    </row>
    <row r="419" spans="1:5" x14ac:dyDescent="0.25">
      <c r="A419" s="138">
        <v>46203</v>
      </c>
      <c r="B419" t="s">
        <v>608</v>
      </c>
      <c r="C419" t="s">
        <v>687</v>
      </c>
      <c r="D419" t="s">
        <v>801</v>
      </c>
      <c r="E419" s="131">
        <v>68666541000</v>
      </c>
    </row>
    <row r="420" spans="1:5" x14ac:dyDescent="0.25">
      <c r="A420" s="138">
        <v>46203</v>
      </c>
      <c r="B420" t="s">
        <v>604</v>
      </c>
      <c r="C420" t="s">
        <v>687</v>
      </c>
      <c r="D420" t="s">
        <v>779</v>
      </c>
      <c r="E420" s="131">
        <v>326.58620689655203</v>
      </c>
    </row>
    <row r="421" spans="1:5" x14ac:dyDescent="0.25">
      <c r="A421" s="138">
        <v>46203</v>
      </c>
      <c r="B421" t="s">
        <v>608</v>
      </c>
      <c r="C421" t="s">
        <v>687</v>
      </c>
      <c r="D421" t="s">
        <v>779</v>
      </c>
      <c r="E421" s="131">
        <v>2068795034.48276</v>
      </c>
    </row>
    <row r="422" spans="1:5" x14ac:dyDescent="0.25">
      <c r="A422" s="138">
        <v>46203</v>
      </c>
      <c r="B422" t="s">
        <v>604</v>
      </c>
      <c r="C422" t="s">
        <v>687</v>
      </c>
      <c r="D422" t="s">
        <v>780</v>
      </c>
      <c r="E422" s="131">
        <v>5896.7931034482799</v>
      </c>
    </row>
    <row r="423" spans="1:5" x14ac:dyDescent="0.25">
      <c r="A423" s="138">
        <v>46203</v>
      </c>
      <c r="B423" t="s">
        <v>608</v>
      </c>
      <c r="C423" t="s">
        <v>687</v>
      </c>
      <c r="D423" t="s">
        <v>780</v>
      </c>
      <c r="E423" s="131">
        <v>473436114111.724</v>
      </c>
    </row>
    <row r="424" spans="1:5" x14ac:dyDescent="0.25">
      <c r="A424" s="138">
        <v>46203</v>
      </c>
      <c r="B424" t="s">
        <v>604</v>
      </c>
      <c r="C424" t="s">
        <v>687</v>
      </c>
      <c r="D424" t="s">
        <v>781</v>
      </c>
      <c r="E424" s="131">
        <v>985750.57142857101</v>
      </c>
    </row>
    <row r="425" spans="1:5" x14ac:dyDescent="0.25">
      <c r="A425" s="138">
        <v>46203</v>
      </c>
      <c r="B425" t="s">
        <v>608</v>
      </c>
      <c r="C425" t="s">
        <v>687</v>
      </c>
      <c r="D425" t="s">
        <v>781</v>
      </c>
      <c r="E425" s="131">
        <v>10202684857.1429</v>
      </c>
    </row>
    <row r="426" spans="1:5" x14ac:dyDescent="0.25">
      <c r="A426" s="138">
        <v>46203</v>
      </c>
      <c r="B426" t="s">
        <v>604</v>
      </c>
      <c r="C426" t="s">
        <v>688</v>
      </c>
      <c r="D426" t="s">
        <v>782</v>
      </c>
      <c r="E426" s="131">
        <v>143506030.482759</v>
      </c>
    </row>
    <row r="427" spans="1:5" x14ac:dyDescent="0.25">
      <c r="A427" s="138">
        <v>46203</v>
      </c>
      <c r="B427" t="s">
        <v>608</v>
      </c>
      <c r="C427" t="s">
        <v>688</v>
      </c>
      <c r="D427" t="s">
        <v>782</v>
      </c>
      <c r="E427" s="131">
        <v>14772441992844.9</v>
      </c>
    </row>
    <row r="428" spans="1:5" x14ac:dyDescent="0.25">
      <c r="A428" s="138">
        <v>46203</v>
      </c>
      <c r="B428" t="s">
        <v>604</v>
      </c>
      <c r="C428" t="s">
        <v>690</v>
      </c>
      <c r="D428" t="s">
        <v>799</v>
      </c>
      <c r="E428" s="131">
        <v>352690517241.37903</v>
      </c>
    </row>
    <row r="429" spans="1:5" x14ac:dyDescent="0.25">
      <c r="A429" s="138">
        <v>46203</v>
      </c>
      <c r="B429" t="s">
        <v>608</v>
      </c>
      <c r="C429" t="s">
        <v>690</v>
      </c>
      <c r="D429" t="s">
        <v>799</v>
      </c>
      <c r="E429" s="131">
        <v>352690517241.37903</v>
      </c>
    </row>
    <row r="430" spans="1:5" x14ac:dyDescent="0.25">
      <c r="A430" s="138">
        <v>46203</v>
      </c>
      <c r="B430" t="s">
        <v>612</v>
      </c>
      <c r="C430" t="s">
        <v>689</v>
      </c>
      <c r="D430" t="s">
        <v>772</v>
      </c>
      <c r="E430" s="131">
        <v>405261494576</v>
      </c>
    </row>
    <row r="431" spans="1:5" x14ac:dyDescent="0.25">
      <c r="A431" s="138">
        <v>46203</v>
      </c>
      <c r="B431" t="s">
        <v>612</v>
      </c>
      <c r="C431" t="s">
        <v>689</v>
      </c>
      <c r="D431" t="s">
        <v>773</v>
      </c>
      <c r="E431" s="131">
        <v>21540074960</v>
      </c>
    </row>
    <row r="432" spans="1:5" x14ac:dyDescent="0.25">
      <c r="A432" s="138">
        <v>46203</v>
      </c>
      <c r="B432" t="s">
        <v>612</v>
      </c>
      <c r="C432" t="s">
        <v>689</v>
      </c>
      <c r="D432" t="s">
        <v>774</v>
      </c>
      <c r="E432" s="131">
        <v>239862072697.01001</v>
      </c>
    </row>
    <row r="433" spans="1:5" x14ac:dyDescent="0.25">
      <c r="A433" s="138">
        <v>46203</v>
      </c>
      <c r="B433" t="s">
        <v>612</v>
      </c>
      <c r="C433" t="s">
        <v>691</v>
      </c>
      <c r="D433" t="s">
        <v>775</v>
      </c>
      <c r="E433" s="131">
        <v>527310491200</v>
      </c>
    </row>
    <row r="434" spans="1:5" x14ac:dyDescent="0.25">
      <c r="A434" s="138">
        <v>46203</v>
      </c>
      <c r="B434" t="s">
        <v>612</v>
      </c>
      <c r="C434" t="s">
        <v>687</v>
      </c>
      <c r="D434" t="s">
        <v>776</v>
      </c>
      <c r="E434" s="131">
        <v>10018750567500</v>
      </c>
    </row>
    <row r="435" spans="1:5" x14ac:dyDescent="0.25">
      <c r="A435" s="138">
        <v>46203</v>
      </c>
      <c r="B435" t="s">
        <v>612</v>
      </c>
      <c r="C435" t="s">
        <v>687</v>
      </c>
      <c r="D435" t="s">
        <v>777</v>
      </c>
      <c r="E435" s="131">
        <v>99236458800</v>
      </c>
    </row>
    <row r="436" spans="1:5" x14ac:dyDescent="0.25">
      <c r="A436" s="138">
        <v>46203</v>
      </c>
      <c r="B436" t="s">
        <v>612</v>
      </c>
      <c r="C436" t="s">
        <v>687</v>
      </c>
      <c r="D436" t="s">
        <v>802</v>
      </c>
      <c r="E436" s="131">
        <v>895400000</v>
      </c>
    </row>
    <row r="437" spans="1:5" x14ac:dyDescent="0.25">
      <c r="A437" s="138">
        <v>46203</v>
      </c>
      <c r="B437" t="s">
        <v>612</v>
      </c>
      <c r="C437" t="s">
        <v>687</v>
      </c>
      <c r="D437" t="s">
        <v>778</v>
      </c>
      <c r="E437" s="131">
        <v>64572256407287.797</v>
      </c>
    </row>
    <row r="438" spans="1:5" x14ac:dyDescent="0.25">
      <c r="A438" s="138">
        <v>46203</v>
      </c>
      <c r="B438" t="s">
        <v>612</v>
      </c>
      <c r="C438" t="s">
        <v>687</v>
      </c>
      <c r="D438" t="s">
        <v>801</v>
      </c>
      <c r="E438" s="131">
        <v>112959262000</v>
      </c>
    </row>
    <row r="439" spans="1:5" x14ac:dyDescent="0.25">
      <c r="A439" s="138">
        <v>46203</v>
      </c>
      <c r="B439" t="s">
        <v>612</v>
      </c>
      <c r="C439" t="s">
        <v>687</v>
      </c>
      <c r="D439" t="s">
        <v>779</v>
      </c>
      <c r="E439" s="131">
        <v>40024226500</v>
      </c>
    </row>
    <row r="440" spans="1:5" x14ac:dyDescent="0.25">
      <c r="A440" s="138">
        <v>46203</v>
      </c>
      <c r="B440" t="s">
        <v>612</v>
      </c>
      <c r="C440" t="s">
        <v>687</v>
      </c>
      <c r="D440" t="s">
        <v>780</v>
      </c>
      <c r="E440" s="131">
        <v>9649775235610</v>
      </c>
    </row>
    <row r="441" spans="1:5" x14ac:dyDescent="0.25">
      <c r="A441" s="138">
        <v>46203</v>
      </c>
      <c r="B441" t="s">
        <v>612</v>
      </c>
      <c r="C441" t="s">
        <v>687</v>
      </c>
      <c r="D441" t="s">
        <v>781</v>
      </c>
      <c r="E441" s="131">
        <v>67344480000</v>
      </c>
    </row>
    <row r="442" spans="1:5" x14ac:dyDescent="0.25">
      <c r="A442" s="138">
        <v>46203</v>
      </c>
      <c r="B442" t="s">
        <v>612</v>
      </c>
      <c r="C442" t="s">
        <v>688</v>
      </c>
      <c r="D442" t="s">
        <v>782</v>
      </c>
      <c r="E442" s="131">
        <v>24534344521545.801</v>
      </c>
    </row>
    <row r="443" spans="1:5" x14ac:dyDescent="0.25">
      <c r="A443" s="138">
        <v>46203</v>
      </c>
      <c r="B443" t="s">
        <v>612</v>
      </c>
      <c r="C443" t="s">
        <v>690</v>
      </c>
      <c r="D443" t="s">
        <v>799</v>
      </c>
      <c r="E443" s="131">
        <v>49749884000000</v>
      </c>
    </row>
    <row r="444" spans="1:5" x14ac:dyDescent="0.25">
      <c r="A444" s="138">
        <v>46203</v>
      </c>
      <c r="B444" t="s">
        <v>624</v>
      </c>
      <c r="C444" t="s">
        <v>684</v>
      </c>
      <c r="D444" t="s">
        <v>762</v>
      </c>
      <c r="E444" s="131">
        <v>2874698661.9655199</v>
      </c>
    </row>
    <row r="445" spans="1:5" x14ac:dyDescent="0.25">
      <c r="A445" s="138">
        <v>46203</v>
      </c>
      <c r="B445" t="s">
        <v>628</v>
      </c>
      <c r="C445" t="s">
        <v>684</v>
      </c>
      <c r="D445" t="s">
        <v>762</v>
      </c>
      <c r="E445" s="131">
        <v>25850679063858.398</v>
      </c>
    </row>
    <row r="446" spans="1:5" x14ac:dyDescent="0.25">
      <c r="A446" s="138">
        <v>46203</v>
      </c>
      <c r="B446" t="s">
        <v>624</v>
      </c>
      <c r="C446" t="s">
        <v>684</v>
      </c>
      <c r="D446" t="s">
        <v>763</v>
      </c>
      <c r="E446" s="131">
        <v>352690517241.37903</v>
      </c>
    </row>
    <row r="447" spans="1:5" x14ac:dyDescent="0.25">
      <c r="A447" s="138">
        <v>46203</v>
      </c>
      <c r="B447" t="s">
        <v>628</v>
      </c>
      <c r="C447" t="s">
        <v>684</v>
      </c>
      <c r="D447" t="s">
        <v>763</v>
      </c>
      <c r="E447" s="131">
        <v>352690517241.37903</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V22"/>
  <sheetViews>
    <sheetView tabSelected="1" zoomScale="91" zoomScaleNormal="91" workbookViewId="0">
      <pane ySplit="1" topLeftCell="A2" activePane="bottomLeft" state="frozen"/>
      <selection activeCell="E16" sqref="E16"/>
      <selection pane="bottomLeft" activeCell="I19" sqref="I19"/>
    </sheetView>
  </sheetViews>
  <sheetFormatPr baseColWidth="10" defaultColWidth="90.7109375" defaultRowHeight="15" customHeight="1" x14ac:dyDescent="0.25"/>
  <cols>
    <col min="1" max="1" width="11.140625" style="221" bestFit="1" customWidth="1"/>
    <col min="2" max="2" width="15.140625" style="220" bestFit="1" customWidth="1"/>
    <col min="3" max="3" width="25.140625" style="220" bestFit="1" customWidth="1"/>
    <col min="4" max="4" width="8.85546875" style="220" bestFit="1" customWidth="1"/>
    <col min="5" max="5" width="19.7109375" style="222" bestFit="1" customWidth="1"/>
    <col min="6" max="7" width="5.28515625" style="223" bestFit="1" customWidth="1"/>
    <col min="8" max="8" width="20.85546875" style="223" bestFit="1" customWidth="1"/>
    <col min="9" max="9" width="17.7109375" style="223" bestFit="1" customWidth="1"/>
    <col min="10" max="11" width="5.28515625" style="223" bestFit="1" customWidth="1"/>
    <col min="12" max="12" width="17.7109375" style="223" bestFit="1" customWidth="1"/>
    <col min="13" max="13" width="18.85546875" style="223" bestFit="1" customWidth="1"/>
    <col min="14" max="14" width="17.7109375" style="223" bestFit="1" customWidth="1"/>
    <col min="15" max="15" width="5.42578125" style="223" bestFit="1" customWidth="1"/>
    <col min="16" max="16" width="9.140625" style="224" bestFit="1" customWidth="1"/>
    <col min="17" max="17" width="5.28515625" style="225" bestFit="1" customWidth="1"/>
    <col min="18" max="18" width="9.42578125" style="225" bestFit="1" customWidth="1"/>
    <col min="19" max="19" width="20.85546875" style="225" bestFit="1" customWidth="1"/>
    <col min="20" max="20" width="6.28515625" style="225" bestFit="1" customWidth="1"/>
    <col min="21" max="21" width="32" style="224" bestFit="1" customWidth="1"/>
    <col min="22" max="22" width="6" style="224" bestFit="1" customWidth="1"/>
    <col min="23" max="23" width="8" style="226" bestFit="1" customWidth="1"/>
    <col min="24" max="24" width="18.140625" style="224" bestFit="1" customWidth="1"/>
    <col min="25" max="25" width="6.85546875" style="227" bestFit="1" customWidth="1"/>
    <col min="26" max="26" width="5.85546875" style="225" bestFit="1" customWidth="1"/>
    <col min="27" max="27" width="60.85546875" style="224" bestFit="1" customWidth="1"/>
    <col min="28" max="28" width="21.28515625" style="224" bestFit="1" customWidth="1"/>
    <col min="29" max="29" width="5.28515625" style="228" bestFit="1" customWidth="1"/>
    <col min="30" max="30" width="21.28515625" style="224" bestFit="1" customWidth="1"/>
    <col min="31" max="31" width="5.28515625" style="228" bestFit="1" customWidth="1"/>
    <col min="32" max="32" width="6.28515625" style="226" bestFit="1" customWidth="1"/>
    <col min="33" max="33" width="5.28515625" style="228" bestFit="1" customWidth="1"/>
    <col min="34" max="34" width="8.42578125" style="224" bestFit="1" customWidth="1"/>
    <col min="35" max="35" width="5.28515625" style="228" bestFit="1" customWidth="1"/>
    <col min="36" max="36" width="6" style="224" bestFit="1" customWidth="1"/>
    <col min="37" max="37" width="6.42578125" style="228" bestFit="1" customWidth="1"/>
    <col min="38" max="38" width="7.42578125" style="224" bestFit="1" customWidth="1"/>
    <col min="39" max="39" width="6.42578125" style="228" bestFit="1" customWidth="1"/>
    <col min="40" max="40" width="60.85546875" style="224" bestFit="1" customWidth="1"/>
    <col min="41" max="41" width="8.140625" style="224" bestFit="1" customWidth="1"/>
    <col min="42" max="42" width="6.42578125" style="228" bestFit="1" customWidth="1"/>
    <col min="43" max="43" width="6.85546875" style="225" bestFit="1" customWidth="1"/>
    <col min="44" max="44" width="11.42578125" style="224" bestFit="1" customWidth="1"/>
    <col min="45" max="45" width="7.5703125" style="224" bestFit="1" customWidth="1"/>
    <col min="46" max="46" width="9.42578125" style="225" bestFit="1" customWidth="1"/>
    <col min="47" max="47" width="9.140625" style="226" bestFit="1" customWidth="1"/>
    <col min="48" max="48" width="14.7109375" style="223" bestFit="1" customWidth="1"/>
    <col min="49" max="49" width="13.140625" style="223" bestFit="1" customWidth="1"/>
    <col min="50" max="50" width="15.85546875" style="223" bestFit="1" customWidth="1"/>
    <col min="51" max="51" width="17" style="223" bestFit="1" customWidth="1"/>
    <col min="52" max="52" width="18.7109375" style="223" bestFit="1" customWidth="1"/>
    <col min="53" max="53" width="8.28515625" style="224" bestFit="1" customWidth="1"/>
    <col min="54" max="54" width="29.7109375" style="224" bestFit="1" customWidth="1"/>
    <col min="55" max="55" width="7" style="224" bestFit="1" customWidth="1"/>
    <col min="56" max="56" width="5.28515625" style="223" bestFit="1" customWidth="1"/>
    <col min="57" max="57" width="5.28515625" style="225" bestFit="1" customWidth="1"/>
    <col min="58" max="58" width="9.140625" style="226" bestFit="1" customWidth="1"/>
    <col min="59" max="60" width="6.85546875" style="226" bestFit="1" customWidth="1"/>
    <col min="61" max="61" width="9.140625" style="226" bestFit="1" customWidth="1"/>
    <col min="62" max="63" width="6.85546875" style="226" bestFit="1" customWidth="1"/>
    <col min="64" max="65" width="7" style="224" bestFit="1" customWidth="1"/>
    <col min="66" max="67" width="8.5703125" style="224" bestFit="1" customWidth="1"/>
    <col min="68" max="68" width="7" style="224" bestFit="1" customWidth="1"/>
    <col min="69" max="69" width="8.28515625" style="226" bestFit="1" customWidth="1"/>
    <col min="70" max="70" width="6.85546875" style="226" bestFit="1" customWidth="1"/>
    <col min="71" max="71" width="8.28515625" style="226" bestFit="1" customWidth="1"/>
    <col min="72" max="72" width="9.140625" style="226" bestFit="1" customWidth="1"/>
    <col min="73" max="77" width="13.140625" style="223" bestFit="1" customWidth="1"/>
    <col min="78" max="79" width="17.7109375" style="223" bestFit="1" customWidth="1"/>
    <col min="80" max="80" width="36.85546875" style="224" bestFit="1" customWidth="1"/>
    <col min="81" max="81" width="7" style="224" bestFit="1" customWidth="1"/>
    <col min="82" max="83" width="8" style="226" bestFit="1" customWidth="1"/>
    <col min="84" max="84" width="19.7109375" style="223" bestFit="1" customWidth="1"/>
    <col min="85" max="85" width="6.42578125" style="223" bestFit="1" customWidth="1"/>
    <col min="86" max="87" width="9.140625" style="226" bestFit="1" customWidth="1"/>
    <col min="88" max="88" width="6.85546875" style="226" bestFit="1" customWidth="1"/>
    <col min="89" max="89" width="7.140625" style="226" bestFit="1" customWidth="1"/>
    <col min="90" max="92" width="6.42578125" style="226" bestFit="1" customWidth="1"/>
    <col min="93" max="93" width="6.42578125" style="223" bestFit="1" customWidth="1"/>
    <col min="94" max="94" width="9.140625" style="226" bestFit="1" customWidth="1"/>
    <col min="95" max="98" width="7.5703125" style="226" bestFit="1" customWidth="1"/>
    <col min="99" max="99" width="7.5703125" style="223" bestFit="1" customWidth="1"/>
    <col min="100" max="100" width="8.140625" style="224" bestFit="1" customWidth="1"/>
    <col min="101" max="101" width="31.28515625" style="224" bestFit="1" customWidth="1"/>
    <col min="102" max="102" width="7.5703125" style="225" bestFit="1" customWidth="1"/>
    <col min="103" max="103" width="9.140625" style="226" bestFit="1" customWidth="1"/>
    <col min="104" max="105" width="6.42578125" style="223" bestFit="1" customWidth="1"/>
    <col min="106" max="107" width="8" style="226" bestFit="1" customWidth="1"/>
    <col min="108" max="108" width="11" style="224" bestFit="1" customWidth="1"/>
    <col min="109" max="117" width="8" style="225" bestFit="1" customWidth="1"/>
    <col min="118" max="120" width="6.42578125" style="226" bestFit="1" customWidth="1"/>
    <col min="121" max="121" width="7.140625" style="225" bestFit="1" customWidth="1"/>
    <col min="122" max="122" width="6.42578125" style="225" bestFit="1" customWidth="1"/>
    <col min="123" max="126" width="8" style="226" bestFit="1" customWidth="1"/>
    <col min="127" max="162" width="10.7109375" style="220" customWidth="1"/>
    <col min="163" max="16384" width="90.7109375" style="220"/>
  </cols>
  <sheetData>
    <row r="1" spans="1:126" s="189" customFormat="1" ht="15" customHeight="1" x14ac:dyDescent="0.25">
      <c r="A1" s="188" t="s">
        <v>48</v>
      </c>
      <c r="B1" s="189" t="s">
        <v>52</v>
      </c>
      <c r="C1" s="189" t="s">
        <v>58</v>
      </c>
      <c r="D1" s="189" t="s">
        <v>62</v>
      </c>
      <c r="E1" s="190" t="s">
        <v>128</v>
      </c>
      <c r="F1" s="191" t="s">
        <v>134</v>
      </c>
      <c r="G1" s="191" t="s">
        <v>136</v>
      </c>
      <c r="H1" s="192" t="s">
        <v>138</v>
      </c>
      <c r="I1" s="191" t="s">
        <v>140</v>
      </c>
      <c r="J1" s="191" t="s">
        <v>142</v>
      </c>
      <c r="K1" s="191" t="s">
        <v>144</v>
      </c>
      <c r="L1" s="191" t="s">
        <v>146</v>
      </c>
      <c r="M1" s="191" t="s">
        <v>115</v>
      </c>
      <c r="N1" s="191" t="s">
        <v>149</v>
      </c>
      <c r="O1" s="191" t="s">
        <v>152</v>
      </c>
      <c r="P1" s="193" t="s">
        <v>190</v>
      </c>
      <c r="Q1" s="194" t="s">
        <v>117</v>
      </c>
      <c r="R1" s="194" t="s">
        <v>198</v>
      </c>
      <c r="S1" s="194" t="s">
        <v>201</v>
      </c>
      <c r="T1" s="194" t="s">
        <v>209</v>
      </c>
      <c r="U1" s="193" t="s">
        <v>217</v>
      </c>
      <c r="V1" s="193" t="s">
        <v>221</v>
      </c>
      <c r="W1" s="195" t="s">
        <v>223</v>
      </c>
      <c r="X1" s="193" t="s">
        <v>226</v>
      </c>
      <c r="Y1" s="196" t="s">
        <v>228</v>
      </c>
      <c r="Z1" s="194" t="s">
        <v>230</v>
      </c>
      <c r="AA1" s="193" t="s">
        <v>273</v>
      </c>
      <c r="AB1" s="193" t="s">
        <v>276</v>
      </c>
      <c r="AC1" s="197" t="s">
        <v>278</v>
      </c>
      <c r="AD1" s="193" t="s">
        <v>281</v>
      </c>
      <c r="AE1" s="197" t="s">
        <v>283</v>
      </c>
      <c r="AF1" s="195" t="s">
        <v>285</v>
      </c>
      <c r="AG1" s="197" t="s">
        <v>287</v>
      </c>
      <c r="AH1" s="193" t="s">
        <v>289</v>
      </c>
      <c r="AI1" s="197" t="s">
        <v>291</v>
      </c>
      <c r="AJ1" s="193" t="s">
        <v>293</v>
      </c>
      <c r="AK1" s="197" t="s">
        <v>295</v>
      </c>
      <c r="AL1" s="193" t="s">
        <v>297</v>
      </c>
      <c r="AM1" s="197" t="s">
        <v>299</v>
      </c>
      <c r="AN1" s="193" t="s">
        <v>301</v>
      </c>
      <c r="AO1" s="193" t="s">
        <v>303</v>
      </c>
      <c r="AP1" s="197" t="s">
        <v>305</v>
      </c>
      <c r="AQ1" s="194" t="s">
        <v>308</v>
      </c>
      <c r="AR1" s="193" t="s">
        <v>311</v>
      </c>
      <c r="AS1" s="193" t="s">
        <v>313</v>
      </c>
      <c r="AT1" s="194" t="s">
        <v>315</v>
      </c>
      <c r="AU1" s="195" t="s">
        <v>317</v>
      </c>
      <c r="AV1" s="191" t="s">
        <v>319</v>
      </c>
      <c r="AW1" s="191" t="s">
        <v>321</v>
      </c>
      <c r="AX1" s="191" t="s">
        <v>324</v>
      </c>
      <c r="AY1" s="191" t="s">
        <v>326</v>
      </c>
      <c r="AZ1" s="191" t="s">
        <v>328</v>
      </c>
      <c r="BA1" s="193" t="s">
        <v>330</v>
      </c>
      <c r="BB1" s="193" t="s">
        <v>350</v>
      </c>
      <c r="BC1" s="193" t="s">
        <v>352</v>
      </c>
      <c r="BD1" s="191" t="s">
        <v>355</v>
      </c>
      <c r="BE1" s="194" t="s">
        <v>361</v>
      </c>
      <c r="BF1" s="195" t="s">
        <v>377</v>
      </c>
      <c r="BG1" s="195" t="s">
        <v>379</v>
      </c>
      <c r="BH1" s="195" t="s">
        <v>381</v>
      </c>
      <c r="BI1" s="195" t="s">
        <v>384</v>
      </c>
      <c r="BJ1" s="195" t="s">
        <v>386</v>
      </c>
      <c r="BK1" s="195" t="s">
        <v>388</v>
      </c>
      <c r="BL1" s="193" t="s">
        <v>391</v>
      </c>
      <c r="BM1" s="193" t="s">
        <v>394</v>
      </c>
      <c r="BN1" s="193" t="s">
        <v>396</v>
      </c>
      <c r="BO1" s="193" t="s">
        <v>398</v>
      </c>
      <c r="BP1" s="193" t="s">
        <v>401</v>
      </c>
      <c r="BQ1" s="195" t="s">
        <v>404</v>
      </c>
      <c r="BR1" s="195" t="s">
        <v>406</v>
      </c>
      <c r="BS1" s="195" t="s">
        <v>408</v>
      </c>
      <c r="BT1" s="195" t="s">
        <v>410</v>
      </c>
      <c r="BU1" s="191" t="s">
        <v>413</v>
      </c>
      <c r="BV1" s="191" t="s">
        <v>416</v>
      </c>
      <c r="BW1" s="191" t="s">
        <v>419</v>
      </c>
      <c r="BX1" s="191" t="s">
        <v>421</v>
      </c>
      <c r="BY1" s="191" t="s">
        <v>423</v>
      </c>
      <c r="BZ1" s="191" t="s">
        <v>425</v>
      </c>
      <c r="CA1" s="191" t="s">
        <v>427</v>
      </c>
      <c r="CB1" s="193" t="s">
        <v>429</v>
      </c>
      <c r="CC1" s="193" t="s">
        <v>431</v>
      </c>
      <c r="CD1" s="195" t="s">
        <v>434</v>
      </c>
      <c r="CE1" s="195" t="s">
        <v>436</v>
      </c>
      <c r="CF1" s="191" t="s">
        <v>439</v>
      </c>
      <c r="CG1" s="191" t="s">
        <v>441</v>
      </c>
      <c r="CH1" s="195" t="s">
        <v>444</v>
      </c>
      <c r="CI1" s="195" t="s">
        <v>446</v>
      </c>
      <c r="CJ1" s="195" t="s">
        <v>448</v>
      </c>
      <c r="CK1" s="195" t="s">
        <v>450</v>
      </c>
      <c r="CL1" s="195" t="s">
        <v>452</v>
      </c>
      <c r="CM1" s="195" t="s">
        <v>454</v>
      </c>
      <c r="CN1" s="195" t="s">
        <v>456</v>
      </c>
      <c r="CO1" s="191" t="s">
        <v>462</v>
      </c>
      <c r="CP1" s="195" t="s">
        <v>465</v>
      </c>
      <c r="CQ1" s="195" t="s">
        <v>467</v>
      </c>
      <c r="CR1" s="195" t="s">
        <v>469</v>
      </c>
      <c r="CS1" s="195" t="s">
        <v>471</v>
      </c>
      <c r="CT1" s="195" t="s">
        <v>473</v>
      </c>
      <c r="CU1" s="191" t="s">
        <v>478</v>
      </c>
      <c r="CV1" s="193" t="s">
        <v>480</v>
      </c>
      <c r="CW1" s="193" t="s">
        <v>482</v>
      </c>
      <c r="CX1" s="194" t="s">
        <v>484</v>
      </c>
      <c r="CY1" s="195" t="s">
        <v>486</v>
      </c>
      <c r="CZ1" s="191" t="s">
        <v>489</v>
      </c>
      <c r="DA1" s="191" t="s">
        <v>491</v>
      </c>
      <c r="DB1" s="195" t="s">
        <v>500</v>
      </c>
      <c r="DC1" s="195" t="s">
        <v>502</v>
      </c>
      <c r="DD1" s="193" t="s">
        <v>510</v>
      </c>
      <c r="DE1" s="194" t="s">
        <v>513</v>
      </c>
      <c r="DF1" s="194" t="s">
        <v>515</v>
      </c>
      <c r="DG1" s="194" t="s">
        <v>517</v>
      </c>
      <c r="DH1" s="194" t="s">
        <v>519</v>
      </c>
      <c r="DI1" s="194" t="s">
        <v>521</v>
      </c>
      <c r="DJ1" s="194" t="s">
        <v>523</v>
      </c>
      <c r="DK1" s="194" t="s">
        <v>525</v>
      </c>
      <c r="DL1" s="194" t="s">
        <v>527</v>
      </c>
      <c r="DM1" s="194" t="s">
        <v>529</v>
      </c>
      <c r="DN1" s="195" t="s">
        <v>548</v>
      </c>
      <c r="DO1" s="195" t="s">
        <v>550</v>
      </c>
      <c r="DP1" s="195" t="s">
        <v>552</v>
      </c>
      <c r="DQ1" s="194" t="s">
        <v>555</v>
      </c>
      <c r="DR1" s="194" t="s">
        <v>557</v>
      </c>
      <c r="DS1" s="195" t="s">
        <v>559</v>
      </c>
      <c r="DT1" s="195" t="s">
        <v>561</v>
      </c>
      <c r="DU1" s="195" t="s">
        <v>563</v>
      </c>
      <c r="DV1" s="195" t="s">
        <v>565</v>
      </c>
    </row>
    <row r="2" spans="1:126" s="201" customFormat="1" ht="15" customHeight="1" x14ac:dyDescent="0.25">
      <c r="A2" s="188">
        <v>46203</v>
      </c>
      <c r="B2" s="189" t="s">
        <v>683</v>
      </c>
      <c r="C2" s="189" t="s">
        <v>687</v>
      </c>
      <c r="D2" s="189" t="s">
        <v>685</v>
      </c>
      <c r="E2" s="190">
        <v>5179135631.9077368</v>
      </c>
      <c r="F2" s="191"/>
      <c r="G2" s="191"/>
      <c r="H2" s="190">
        <v>383210000000</v>
      </c>
      <c r="I2" s="191">
        <v>383210000000</v>
      </c>
      <c r="J2" s="191"/>
      <c r="K2" s="191"/>
      <c r="L2" s="191">
        <v>383210000000</v>
      </c>
      <c r="M2" s="191">
        <v>766420000000</v>
      </c>
      <c r="N2" s="191">
        <v>383210000000</v>
      </c>
      <c r="O2" s="191">
        <v>0</v>
      </c>
      <c r="P2" s="193" t="s">
        <v>735</v>
      </c>
      <c r="Q2" s="194">
        <v>2</v>
      </c>
      <c r="R2" s="190">
        <v>7</v>
      </c>
      <c r="S2" s="190">
        <v>437839064000</v>
      </c>
      <c r="T2" s="190">
        <v>0</v>
      </c>
      <c r="U2" s="193"/>
      <c r="V2" s="193"/>
      <c r="W2" s="195"/>
      <c r="X2" s="193"/>
      <c r="Y2" s="196"/>
      <c r="Z2" s="194"/>
      <c r="AA2" s="198" t="s">
        <v>736</v>
      </c>
      <c r="AB2" s="193" t="s">
        <v>737</v>
      </c>
      <c r="AC2" s="197"/>
      <c r="AD2" s="193" t="s">
        <v>738</v>
      </c>
      <c r="AE2" s="197"/>
      <c r="AF2" s="195" t="s">
        <v>739</v>
      </c>
      <c r="AG2" s="197"/>
      <c r="AH2" s="189" t="s">
        <v>798</v>
      </c>
      <c r="AI2" s="197"/>
      <c r="AJ2" s="193"/>
      <c r="AK2" s="197"/>
      <c r="AL2" s="193" t="s">
        <v>740</v>
      </c>
      <c r="AM2" s="197"/>
      <c r="AN2" s="198" t="s">
        <v>736</v>
      </c>
      <c r="AO2" s="193" t="s">
        <v>741</v>
      </c>
      <c r="AP2" s="197"/>
      <c r="AQ2" s="215">
        <v>81</v>
      </c>
      <c r="AR2" s="193" t="s">
        <v>742</v>
      </c>
      <c r="AS2" s="193" t="s">
        <v>743</v>
      </c>
      <c r="AT2" s="215">
        <v>87587</v>
      </c>
      <c r="AU2" s="195">
        <v>0.99907520522451965</v>
      </c>
      <c r="AV2" s="215">
        <v>6053725000</v>
      </c>
      <c r="AW2" s="215">
        <v>75124977.366255105</v>
      </c>
      <c r="AX2" s="215">
        <v>88369824072.6035</v>
      </c>
      <c r="AY2" s="215">
        <v>439236210064</v>
      </c>
      <c r="AZ2" s="215">
        <v>0</v>
      </c>
      <c r="BA2" s="193" t="s">
        <v>73</v>
      </c>
      <c r="BB2" s="193"/>
      <c r="BC2" s="193"/>
      <c r="BD2" s="191"/>
      <c r="BE2" s="215">
        <v>0</v>
      </c>
      <c r="BF2" s="195">
        <v>0</v>
      </c>
      <c r="BG2" s="195">
        <v>0</v>
      </c>
      <c r="BH2" s="195">
        <v>0</v>
      </c>
      <c r="BI2" s="195">
        <v>0</v>
      </c>
      <c r="BJ2" s="195">
        <v>0</v>
      </c>
      <c r="BK2" s="195">
        <v>0</v>
      </c>
      <c r="BL2" s="193"/>
      <c r="BM2" s="193"/>
      <c r="BN2" s="193"/>
      <c r="BO2" s="193"/>
      <c r="BP2" s="193"/>
      <c r="BQ2" s="216">
        <v>0</v>
      </c>
      <c r="BR2" s="195">
        <v>0</v>
      </c>
      <c r="BS2" s="216">
        <v>1</v>
      </c>
      <c r="BT2" s="195">
        <v>0</v>
      </c>
      <c r="BU2" s="191"/>
      <c r="BV2" s="191"/>
      <c r="BW2" s="191"/>
      <c r="BX2" s="191"/>
      <c r="BY2" s="191"/>
      <c r="BZ2" s="191"/>
      <c r="CA2" s="191"/>
      <c r="CB2" s="193"/>
      <c r="CC2" s="193"/>
      <c r="CD2" s="195"/>
      <c r="CE2" s="195"/>
      <c r="CF2" s="199">
        <v>0</v>
      </c>
      <c r="CG2" s="191">
        <v>0</v>
      </c>
      <c r="CH2" s="195">
        <v>1</v>
      </c>
      <c r="CI2" s="195">
        <v>1</v>
      </c>
      <c r="CJ2" s="195">
        <v>0</v>
      </c>
      <c r="CK2" s="215">
        <v>0</v>
      </c>
      <c r="CL2" s="195"/>
      <c r="CM2" s="195"/>
      <c r="CN2" s="195"/>
      <c r="CO2" s="200">
        <v>1</v>
      </c>
      <c r="CP2" s="195"/>
      <c r="CQ2" s="195"/>
      <c r="CR2" s="195"/>
      <c r="CS2" s="195"/>
      <c r="CT2" s="195"/>
      <c r="CU2" s="191"/>
      <c r="CV2" s="193"/>
      <c r="CW2" s="193"/>
      <c r="CX2" s="194"/>
      <c r="CY2" s="195"/>
      <c r="CZ2" s="191"/>
      <c r="DA2" s="191"/>
      <c r="DB2" s="195"/>
      <c r="DC2" s="195"/>
      <c r="DD2" s="193"/>
      <c r="DE2" s="215">
        <v>15</v>
      </c>
      <c r="DF2" s="215">
        <v>11</v>
      </c>
      <c r="DG2" s="215">
        <v>12</v>
      </c>
      <c r="DH2" s="215">
        <v>0</v>
      </c>
      <c r="DI2" s="215">
        <v>0</v>
      </c>
      <c r="DJ2" s="215">
        <v>17</v>
      </c>
      <c r="DK2" s="215">
        <v>21</v>
      </c>
      <c r="DL2" s="194">
        <v>38</v>
      </c>
      <c r="DM2" s="194">
        <v>0</v>
      </c>
      <c r="DN2" s="215">
        <v>0.32060749980428499</v>
      </c>
      <c r="DO2" s="215">
        <v>0</v>
      </c>
      <c r="DP2" s="215">
        <v>0</v>
      </c>
      <c r="DQ2" s="215">
        <v>414</v>
      </c>
      <c r="DR2" s="194">
        <v>38</v>
      </c>
      <c r="DS2" s="215">
        <v>0.99925702810755601</v>
      </c>
      <c r="DT2" s="215">
        <v>0.95411032189842304</v>
      </c>
      <c r="DU2" s="215">
        <v>1</v>
      </c>
      <c r="DV2" s="215">
        <v>0.999986483937362</v>
      </c>
    </row>
    <row r="3" spans="1:126" s="201" customFormat="1" ht="15" customHeight="1" x14ac:dyDescent="0.25">
      <c r="A3" s="188">
        <v>46203</v>
      </c>
      <c r="B3" s="189" t="s">
        <v>683</v>
      </c>
      <c r="C3" s="189" t="s">
        <v>688</v>
      </c>
      <c r="D3" s="189" t="s">
        <v>685</v>
      </c>
      <c r="E3" s="190">
        <v>2062950504.5651128</v>
      </c>
      <c r="F3" s="191"/>
      <c r="G3" s="191"/>
      <c r="H3" s="190">
        <v>152640000000</v>
      </c>
      <c r="I3" s="191">
        <v>152640000000</v>
      </c>
      <c r="J3" s="191"/>
      <c r="K3" s="191"/>
      <c r="L3" s="191">
        <v>152640000000</v>
      </c>
      <c r="M3" s="191">
        <v>305280000000</v>
      </c>
      <c r="N3" s="191">
        <v>152640000000</v>
      </c>
      <c r="O3" s="191">
        <v>0</v>
      </c>
      <c r="P3" s="193" t="s">
        <v>735</v>
      </c>
      <c r="Q3" s="194">
        <v>2</v>
      </c>
      <c r="R3" s="190">
        <v>24</v>
      </c>
      <c r="S3" s="190">
        <v>508250180739</v>
      </c>
      <c r="T3" s="190">
        <v>0</v>
      </c>
      <c r="U3" s="193"/>
      <c r="V3" s="193"/>
      <c r="W3" s="195"/>
      <c r="X3" s="193"/>
      <c r="Y3" s="196"/>
      <c r="Z3" s="194"/>
      <c r="AA3" s="198" t="s">
        <v>744</v>
      </c>
      <c r="AB3" s="193" t="s">
        <v>737</v>
      </c>
      <c r="AC3" s="197"/>
      <c r="AD3" s="193" t="s">
        <v>738</v>
      </c>
      <c r="AE3" s="197"/>
      <c r="AF3" s="195" t="s">
        <v>739</v>
      </c>
      <c r="AG3" s="197"/>
      <c r="AH3" s="189" t="s">
        <v>798</v>
      </c>
      <c r="AI3" s="197"/>
      <c r="AJ3" s="193"/>
      <c r="AK3" s="197"/>
      <c r="AL3" s="193" t="s">
        <v>740</v>
      </c>
      <c r="AM3" s="197"/>
      <c r="AN3" s="198" t="s">
        <v>744</v>
      </c>
      <c r="AO3" s="193" t="s">
        <v>741</v>
      </c>
      <c r="AP3" s="197"/>
      <c r="AQ3" s="215">
        <v>3</v>
      </c>
      <c r="AR3" s="193" t="s">
        <v>742</v>
      </c>
      <c r="AS3" s="193" t="s">
        <v>743</v>
      </c>
      <c r="AT3" s="215">
        <v>16070</v>
      </c>
      <c r="AU3" s="195">
        <v>0.99981331673926577</v>
      </c>
      <c r="AV3" s="215">
        <v>278524858</v>
      </c>
      <c r="AW3" s="215">
        <v>1571666.0823045301</v>
      </c>
      <c r="AX3" s="215">
        <v>0</v>
      </c>
      <c r="AY3" s="215">
        <v>0</v>
      </c>
      <c r="AZ3" s="215">
        <v>0</v>
      </c>
      <c r="BA3" s="193" t="s">
        <v>73</v>
      </c>
      <c r="BB3" s="193"/>
      <c r="BC3" s="193"/>
      <c r="BD3" s="191"/>
      <c r="BE3" s="215">
        <v>0</v>
      </c>
      <c r="BF3" s="195">
        <v>1</v>
      </c>
      <c r="BG3" s="195">
        <v>0</v>
      </c>
      <c r="BH3" s="195">
        <v>0</v>
      </c>
      <c r="BI3" s="195">
        <v>1</v>
      </c>
      <c r="BJ3" s="195">
        <v>0</v>
      </c>
      <c r="BK3" s="195">
        <v>0</v>
      </c>
      <c r="BL3" s="193"/>
      <c r="BM3" s="193"/>
      <c r="BN3" s="193"/>
      <c r="BO3" s="193"/>
      <c r="BP3" s="193"/>
      <c r="BQ3" s="216">
        <v>0</v>
      </c>
      <c r="BR3" s="195">
        <v>0</v>
      </c>
      <c r="BS3" s="216">
        <v>1</v>
      </c>
      <c r="BT3" s="195">
        <v>0</v>
      </c>
      <c r="BU3" s="191"/>
      <c r="BV3" s="191"/>
      <c r="BW3" s="191"/>
      <c r="BX3" s="191"/>
      <c r="BY3" s="191"/>
      <c r="BZ3" s="191"/>
      <c r="CA3" s="191"/>
      <c r="CB3" s="193"/>
      <c r="CC3" s="193"/>
      <c r="CD3" s="195"/>
      <c r="CE3" s="195"/>
      <c r="CF3" s="199">
        <v>0</v>
      </c>
      <c r="CG3" s="191">
        <v>0</v>
      </c>
      <c r="CH3" s="195">
        <v>1</v>
      </c>
      <c r="CI3" s="195">
        <v>1</v>
      </c>
      <c r="CJ3" s="195">
        <v>0</v>
      </c>
      <c r="CK3" s="215">
        <v>0</v>
      </c>
      <c r="CL3" s="195"/>
      <c r="CM3" s="195"/>
      <c r="CN3" s="195"/>
      <c r="CO3" s="200">
        <v>1</v>
      </c>
      <c r="CP3" s="195"/>
      <c r="CQ3" s="195"/>
      <c r="CR3" s="195"/>
      <c r="CS3" s="195"/>
      <c r="CT3" s="195"/>
      <c r="CU3" s="191"/>
      <c r="CV3" s="193"/>
      <c r="CW3" s="193"/>
      <c r="CX3" s="194"/>
      <c r="CY3" s="195"/>
      <c r="CZ3" s="191"/>
      <c r="DA3" s="191"/>
      <c r="DB3" s="195"/>
      <c r="DC3" s="195"/>
      <c r="DD3" s="193"/>
      <c r="DE3" s="215">
        <v>17</v>
      </c>
      <c r="DF3" s="215">
        <v>14</v>
      </c>
      <c r="DG3" s="215">
        <v>16</v>
      </c>
      <c r="DH3" s="215">
        <v>0</v>
      </c>
      <c r="DI3" s="215">
        <v>0</v>
      </c>
      <c r="DJ3" s="215">
        <v>19</v>
      </c>
      <c r="DK3" s="215">
        <v>28</v>
      </c>
      <c r="DL3" s="194">
        <v>47</v>
      </c>
      <c r="DM3" s="194">
        <v>0</v>
      </c>
      <c r="DN3" s="215">
        <v>0</v>
      </c>
      <c r="DO3" s="215">
        <v>0.57206498951782003</v>
      </c>
      <c r="DP3" s="215">
        <v>0.29730083857442302</v>
      </c>
      <c r="DQ3" s="215">
        <v>70</v>
      </c>
      <c r="DR3" s="215">
        <v>8</v>
      </c>
      <c r="DS3" s="215">
        <v>0.99652166970916201</v>
      </c>
      <c r="DT3" s="215">
        <v>0.93739672384382799</v>
      </c>
      <c r="DU3" s="215">
        <v>1</v>
      </c>
      <c r="DV3" s="215">
        <v>1</v>
      </c>
    </row>
    <row r="4" spans="1:126" s="201" customFormat="1" ht="15" customHeight="1" x14ac:dyDescent="0.25">
      <c r="A4" s="188">
        <v>46203</v>
      </c>
      <c r="B4" s="189" t="s">
        <v>683</v>
      </c>
      <c r="C4" s="189" t="s">
        <v>689</v>
      </c>
      <c r="D4" s="189" t="s">
        <v>685</v>
      </c>
      <c r="E4" s="190">
        <v>286520903.41182125</v>
      </c>
      <c r="F4" s="191"/>
      <c r="G4" s="191"/>
      <c r="H4" s="190">
        <v>21200000000</v>
      </c>
      <c r="I4" s="191">
        <v>21200000000</v>
      </c>
      <c r="J4" s="191"/>
      <c r="K4" s="191"/>
      <c r="L4" s="191">
        <v>21200000000</v>
      </c>
      <c r="M4" s="191">
        <v>42400000000</v>
      </c>
      <c r="N4" s="191">
        <v>21200000000</v>
      </c>
      <c r="O4" s="191">
        <v>0</v>
      </c>
      <c r="P4" s="193" t="s">
        <v>735</v>
      </c>
      <c r="Q4" s="194">
        <v>2</v>
      </c>
      <c r="R4" s="190">
        <v>104</v>
      </c>
      <c r="S4" s="190">
        <v>387460135985.479</v>
      </c>
      <c r="T4" s="190">
        <v>0</v>
      </c>
      <c r="U4" s="193"/>
      <c r="V4" s="193"/>
      <c r="W4" s="195"/>
      <c r="X4" s="193"/>
      <c r="Y4" s="196"/>
      <c r="Z4" s="194"/>
      <c r="AA4" s="198" t="s">
        <v>745</v>
      </c>
      <c r="AB4" s="193" t="s">
        <v>737</v>
      </c>
      <c r="AC4" s="197"/>
      <c r="AD4" s="193" t="s">
        <v>738</v>
      </c>
      <c r="AE4" s="197"/>
      <c r="AF4" s="195" t="s">
        <v>739</v>
      </c>
      <c r="AG4" s="197"/>
      <c r="AH4" s="189" t="s">
        <v>798</v>
      </c>
      <c r="AI4" s="197"/>
      <c r="AJ4" s="193"/>
      <c r="AK4" s="197"/>
      <c r="AL4" s="193" t="s">
        <v>740</v>
      </c>
      <c r="AM4" s="197"/>
      <c r="AN4" s="198" t="s">
        <v>745</v>
      </c>
      <c r="AO4" s="193" t="s">
        <v>741</v>
      </c>
      <c r="AP4" s="197"/>
      <c r="AQ4" s="215">
        <v>233</v>
      </c>
      <c r="AR4" s="193" t="s">
        <v>742</v>
      </c>
      <c r="AS4" s="193" t="s">
        <v>743</v>
      </c>
      <c r="AT4" s="215">
        <v>109178</v>
      </c>
      <c r="AU4" s="195">
        <v>0.99786587041345332</v>
      </c>
      <c r="AV4" s="215">
        <v>6346115683</v>
      </c>
      <c r="AW4" s="215">
        <v>115223445.297778</v>
      </c>
      <c r="AX4" s="215">
        <v>0</v>
      </c>
      <c r="AY4" s="215">
        <v>0</v>
      </c>
      <c r="AZ4" s="215">
        <v>0</v>
      </c>
      <c r="BA4" s="193" t="s">
        <v>73</v>
      </c>
      <c r="BB4" s="193"/>
      <c r="BC4" s="193"/>
      <c r="BD4" s="191"/>
      <c r="BE4" s="215">
        <v>0</v>
      </c>
      <c r="BF4" s="195">
        <v>1</v>
      </c>
      <c r="BG4" s="195">
        <v>0</v>
      </c>
      <c r="BH4" s="195">
        <v>0</v>
      </c>
      <c r="BI4" s="195">
        <v>1</v>
      </c>
      <c r="BJ4" s="195">
        <v>0</v>
      </c>
      <c r="BK4" s="195">
        <v>0</v>
      </c>
      <c r="BL4" s="193"/>
      <c r="BM4" s="193"/>
      <c r="BN4" s="193"/>
      <c r="BO4" s="193"/>
      <c r="BP4" s="193"/>
      <c r="BQ4" s="216">
        <v>0.315713724460426</v>
      </c>
      <c r="BR4" s="195">
        <v>0</v>
      </c>
      <c r="BS4" s="216">
        <v>0.684286275539574</v>
      </c>
      <c r="BT4" s="195">
        <v>0</v>
      </c>
      <c r="BU4" s="191"/>
      <c r="BV4" s="191"/>
      <c r="BW4" s="191"/>
      <c r="BX4" s="191"/>
      <c r="BY4" s="191"/>
      <c r="BZ4" s="191"/>
      <c r="CA4" s="191"/>
      <c r="CB4" s="193"/>
      <c r="CC4" s="193"/>
      <c r="CD4" s="195"/>
      <c r="CE4" s="195"/>
      <c r="CF4" s="199">
        <v>0</v>
      </c>
      <c r="CG4" s="191">
        <v>0</v>
      </c>
      <c r="CH4" s="195">
        <v>1</v>
      </c>
      <c r="CI4" s="195">
        <v>1</v>
      </c>
      <c r="CJ4" s="195">
        <v>0</v>
      </c>
      <c r="CK4" s="215">
        <v>0</v>
      </c>
      <c r="CL4" s="195"/>
      <c r="CM4" s="195"/>
      <c r="CN4" s="195"/>
      <c r="CO4" s="200">
        <v>1</v>
      </c>
      <c r="CP4" s="195"/>
      <c r="CQ4" s="195"/>
      <c r="CR4" s="195"/>
      <c r="CS4" s="195"/>
      <c r="CT4" s="195"/>
      <c r="CU4" s="191"/>
      <c r="CV4" s="193"/>
      <c r="CW4" s="193"/>
      <c r="CX4" s="194"/>
      <c r="CY4" s="195"/>
      <c r="CZ4" s="191"/>
      <c r="DA4" s="191"/>
      <c r="DB4" s="195"/>
      <c r="DC4" s="195"/>
      <c r="DD4" s="193"/>
      <c r="DE4" s="215">
        <v>7</v>
      </c>
      <c r="DF4" s="215">
        <v>8</v>
      </c>
      <c r="DG4" s="215">
        <v>7</v>
      </c>
      <c r="DH4" s="215">
        <v>0</v>
      </c>
      <c r="DI4" s="215">
        <v>0</v>
      </c>
      <c r="DJ4" s="215">
        <v>6</v>
      </c>
      <c r="DK4" s="215">
        <v>16</v>
      </c>
      <c r="DL4" s="194">
        <v>22</v>
      </c>
      <c r="DM4" s="194">
        <v>0</v>
      </c>
      <c r="DN4" s="215">
        <v>0</v>
      </c>
      <c r="DO4" s="215">
        <v>0.78066037735849103</v>
      </c>
      <c r="DP4" s="215">
        <v>0.57783018867924496</v>
      </c>
      <c r="DQ4" s="215">
        <v>476</v>
      </c>
      <c r="DR4" s="215">
        <v>0</v>
      </c>
      <c r="DS4" s="215">
        <v>0.93392495755693405</v>
      </c>
      <c r="DT4" s="215">
        <v>0.80506884323806405</v>
      </c>
      <c r="DU4" s="215">
        <v>0.99974409784783802</v>
      </c>
      <c r="DV4" s="215">
        <v>0.99373900803853699</v>
      </c>
    </row>
    <row r="5" spans="1:126" s="201" customFormat="1" ht="30" customHeight="1" x14ac:dyDescent="0.25">
      <c r="A5" s="188">
        <v>46203</v>
      </c>
      <c r="B5" s="189" t="s">
        <v>683</v>
      </c>
      <c r="C5" s="189" t="s">
        <v>690</v>
      </c>
      <c r="D5" s="189" t="s">
        <v>685</v>
      </c>
      <c r="E5" s="190">
        <v>3428519942.3354154</v>
      </c>
      <c r="F5" s="191"/>
      <c r="G5" s="191"/>
      <c r="H5" s="190">
        <v>253680000000</v>
      </c>
      <c r="I5" s="191">
        <v>253680000000</v>
      </c>
      <c r="J5" s="191"/>
      <c r="K5" s="191"/>
      <c r="L5" s="191">
        <v>253680000000</v>
      </c>
      <c r="M5" s="191">
        <v>507360000000</v>
      </c>
      <c r="N5" s="191">
        <v>253680000000</v>
      </c>
      <c r="O5" s="191">
        <v>0</v>
      </c>
      <c r="P5" s="193" t="s">
        <v>735</v>
      </c>
      <c r="Q5" s="194">
        <v>5</v>
      </c>
      <c r="R5" s="190">
        <v>33</v>
      </c>
      <c r="S5" s="190">
        <v>369619466196.10498</v>
      </c>
      <c r="T5" s="190">
        <v>0</v>
      </c>
      <c r="U5" s="193"/>
      <c r="V5" s="193"/>
      <c r="W5" s="195"/>
      <c r="X5" s="193"/>
      <c r="Y5" s="196"/>
      <c r="Z5" s="194"/>
      <c r="AA5" s="198" t="s">
        <v>746</v>
      </c>
      <c r="AB5" s="198" t="s">
        <v>747</v>
      </c>
      <c r="AC5" s="197"/>
      <c r="AD5" s="198" t="s">
        <v>747</v>
      </c>
      <c r="AE5" s="197"/>
      <c r="AF5" s="195" t="s">
        <v>739</v>
      </c>
      <c r="AG5" s="197"/>
      <c r="AH5" s="189" t="s">
        <v>748</v>
      </c>
      <c r="AI5" s="197"/>
      <c r="AJ5" s="193"/>
      <c r="AK5" s="197"/>
      <c r="AL5" s="193" t="s">
        <v>749</v>
      </c>
      <c r="AM5" s="197"/>
      <c r="AN5" s="198" t="s">
        <v>746</v>
      </c>
      <c r="AO5" s="193" t="s">
        <v>741</v>
      </c>
      <c r="AP5" s="197"/>
      <c r="AQ5" s="215">
        <v>11</v>
      </c>
      <c r="AR5" s="193" t="s">
        <v>742</v>
      </c>
      <c r="AS5" s="193" t="s">
        <v>743</v>
      </c>
      <c r="AT5" s="215">
        <v>4501</v>
      </c>
      <c r="AU5" s="195">
        <v>0.99755609864474559</v>
      </c>
      <c r="AV5" s="215">
        <v>94668753</v>
      </c>
      <c r="AW5" s="215">
        <v>973053.79423868295</v>
      </c>
      <c r="AX5" s="215">
        <v>0</v>
      </c>
      <c r="AY5" s="215">
        <v>0</v>
      </c>
      <c r="AZ5" s="215">
        <v>0</v>
      </c>
      <c r="BA5" s="193" t="s">
        <v>73</v>
      </c>
      <c r="BB5" s="193"/>
      <c r="BC5" s="193"/>
      <c r="BD5" s="191"/>
      <c r="BE5" s="215">
        <v>0</v>
      </c>
      <c r="BF5" s="195">
        <v>0</v>
      </c>
      <c r="BG5" s="195">
        <v>0</v>
      </c>
      <c r="BH5" s="195">
        <v>0</v>
      </c>
      <c r="BI5" s="195">
        <v>0</v>
      </c>
      <c r="BJ5" s="195">
        <v>0</v>
      </c>
      <c r="BK5" s="195">
        <v>0</v>
      </c>
      <c r="BL5" s="193"/>
      <c r="BM5" s="193"/>
      <c r="BN5" s="193"/>
      <c r="BO5" s="193"/>
      <c r="BP5" s="193"/>
      <c r="BQ5" s="216">
        <v>0</v>
      </c>
      <c r="BR5" s="195">
        <v>0</v>
      </c>
      <c r="BS5" s="216">
        <v>1</v>
      </c>
      <c r="BT5" s="195">
        <v>0</v>
      </c>
      <c r="BU5" s="191"/>
      <c r="BV5" s="191"/>
      <c r="BW5" s="191"/>
      <c r="BX5" s="191"/>
      <c r="BY5" s="191"/>
      <c r="BZ5" s="191"/>
      <c r="CA5" s="191"/>
      <c r="CB5" s="193"/>
      <c r="CC5" s="193"/>
      <c r="CD5" s="195"/>
      <c r="CE5" s="195"/>
      <c r="CF5" s="199">
        <v>0</v>
      </c>
      <c r="CG5" s="191">
        <v>0</v>
      </c>
      <c r="CH5" s="195">
        <v>1</v>
      </c>
      <c r="CI5" s="195">
        <v>1</v>
      </c>
      <c r="CJ5" s="195">
        <v>0</v>
      </c>
      <c r="CK5" s="215">
        <v>0</v>
      </c>
      <c r="CL5" s="195"/>
      <c r="CM5" s="195"/>
      <c r="CN5" s="195"/>
      <c r="CO5" s="200">
        <v>1</v>
      </c>
      <c r="CP5" s="195"/>
      <c r="CQ5" s="195"/>
      <c r="CR5" s="195"/>
      <c r="CS5" s="195"/>
      <c r="CT5" s="195"/>
      <c r="CU5" s="191"/>
      <c r="CV5" s="193"/>
      <c r="CW5" s="193"/>
      <c r="CX5" s="194"/>
      <c r="CY5" s="195"/>
      <c r="CZ5" s="191"/>
      <c r="DA5" s="191"/>
      <c r="DB5" s="202"/>
      <c r="DC5" s="195"/>
      <c r="DD5" s="193"/>
      <c r="DE5" s="215">
        <v>14</v>
      </c>
      <c r="DF5" s="215">
        <v>3</v>
      </c>
      <c r="DG5" s="215">
        <v>1</v>
      </c>
      <c r="DH5" s="215">
        <v>0</v>
      </c>
      <c r="DI5" s="215">
        <v>0</v>
      </c>
      <c r="DJ5" s="215">
        <v>14</v>
      </c>
      <c r="DK5" s="215">
        <v>4</v>
      </c>
      <c r="DL5" s="194">
        <v>18</v>
      </c>
      <c r="DM5" s="194">
        <v>0</v>
      </c>
      <c r="DN5" s="215">
        <v>0.108877325764743</v>
      </c>
      <c r="DO5" s="215">
        <v>0</v>
      </c>
      <c r="DP5" s="215">
        <v>0</v>
      </c>
      <c r="DQ5" s="215">
        <v>19</v>
      </c>
      <c r="DR5" s="215">
        <v>1</v>
      </c>
      <c r="DS5" s="215">
        <v>1</v>
      </c>
      <c r="DT5" s="215">
        <v>1</v>
      </c>
      <c r="DU5" s="215">
        <v>1</v>
      </c>
      <c r="DV5" s="215">
        <v>1</v>
      </c>
    </row>
    <row r="6" spans="1:126" s="201" customFormat="1" ht="30" customHeight="1" x14ac:dyDescent="0.25">
      <c r="A6" s="188">
        <v>46203</v>
      </c>
      <c r="B6" s="189" t="s">
        <v>683</v>
      </c>
      <c r="C6" s="189" t="s">
        <v>691</v>
      </c>
      <c r="D6" s="189" t="s">
        <v>685</v>
      </c>
      <c r="E6" s="190">
        <v>292873017.77991349</v>
      </c>
      <c r="F6" s="191"/>
      <c r="G6" s="191"/>
      <c r="H6" s="190">
        <v>21670000000</v>
      </c>
      <c r="I6" s="191">
        <v>21670000000</v>
      </c>
      <c r="J6" s="191"/>
      <c r="K6" s="191"/>
      <c r="L6" s="191">
        <v>21670000000</v>
      </c>
      <c r="M6" s="191">
        <v>43340000000</v>
      </c>
      <c r="N6" s="191">
        <v>21670000000</v>
      </c>
      <c r="O6" s="191">
        <v>0</v>
      </c>
      <c r="P6" s="193" t="s">
        <v>735</v>
      </c>
      <c r="Q6" s="194">
        <v>2</v>
      </c>
      <c r="R6" s="190">
        <v>1</v>
      </c>
      <c r="S6" s="190">
        <v>2048681482.4355299</v>
      </c>
      <c r="T6" s="190">
        <v>0</v>
      </c>
      <c r="U6" s="193"/>
      <c r="V6" s="193"/>
      <c r="W6" s="195"/>
      <c r="X6" s="193"/>
      <c r="Y6" s="196"/>
      <c r="Z6" s="194"/>
      <c r="AA6" s="198" t="s">
        <v>750</v>
      </c>
      <c r="AB6" s="193" t="s">
        <v>737</v>
      </c>
      <c r="AC6" s="197"/>
      <c r="AD6" s="193" t="s">
        <v>738</v>
      </c>
      <c r="AE6" s="197"/>
      <c r="AF6" s="195" t="s">
        <v>739</v>
      </c>
      <c r="AG6" s="197"/>
      <c r="AH6" s="189" t="s">
        <v>798</v>
      </c>
      <c r="AI6" s="197"/>
      <c r="AJ6" s="193"/>
      <c r="AK6" s="197"/>
      <c r="AL6" s="193" t="s">
        <v>740</v>
      </c>
      <c r="AM6" s="197"/>
      <c r="AN6" s="198" t="s">
        <v>750</v>
      </c>
      <c r="AO6" s="193" t="s">
        <v>741</v>
      </c>
      <c r="AP6" s="197"/>
      <c r="AQ6" s="215">
        <v>0</v>
      </c>
      <c r="AR6" s="193" t="s">
        <v>742</v>
      </c>
      <c r="AS6" s="193" t="s">
        <v>743</v>
      </c>
      <c r="AT6" s="215">
        <v>0</v>
      </c>
      <c r="AU6" s="195">
        <v>1</v>
      </c>
      <c r="AV6" s="215">
        <v>0</v>
      </c>
      <c r="AW6" s="215">
        <v>0</v>
      </c>
      <c r="AX6" s="215">
        <v>0</v>
      </c>
      <c r="AY6" s="215">
        <v>0</v>
      </c>
      <c r="AZ6" s="215">
        <v>0</v>
      </c>
      <c r="BA6" s="193" t="s">
        <v>73</v>
      </c>
      <c r="BB6" s="193"/>
      <c r="BC6" s="193"/>
      <c r="BD6" s="191"/>
      <c r="BE6" s="215">
        <v>0</v>
      </c>
      <c r="BF6" s="195">
        <v>1</v>
      </c>
      <c r="BG6" s="195">
        <v>0</v>
      </c>
      <c r="BH6" s="195">
        <v>0</v>
      </c>
      <c r="BI6" s="195">
        <v>1</v>
      </c>
      <c r="BJ6" s="195">
        <v>0</v>
      </c>
      <c r="BK6" s="195">
        <v>0</v>
      </c>
      <c r="BL6" s="193"/>
      <c r="BM6" s="193"/>
      <c r="BN6" s="193"/>
      <c r="BO6" s="193"/>
      <c r="BP6" s="193"/>
      <c r="BQ6" s="216">
        <v>1</v>
      </c>
      <c r="BR6" s="195">
        <v>0</v>
      </c>
      <c r="BS6" s="216">
        <v>1</v>
      </c>
      <c r="BT6" s="195">
        <v>1</v>
      </c>
      <c r="BU6" s="191"/>
      <c r="BV6" s="191"/>
      <c r="BW6" s="191"/>
      <c r="BX6" s="191"/>
      <c r="BY6" s="191"/>
      <c r="BZ6" s="191"/>
      <c r="CA6" s="191"/>
      <c r="CB6" s="193"/>
      <c r="CC6" s="193"/>
      <c r="CD6" s="195"/>
      <c r="CE6" s="195"/>
      <c r="CF6" s="199">
        <v>208355533067.82999</v>
      </c>
      <c r="CG6" s="191">
        <v>0</v>
      </c>
      <c r="CH6" s="195">
        <v>1</v>
      </c>
      <c r="CI6" s="200">
        <v>0.67455581731177194</v>
      </c>
      <c r="CJ6" s="195">
        <v>0</v>
      </c>
      <c r="CK6" s="217">
        <v>0.325444182688228</v>
      </c>
      <c r="CL6" s="195"/>
      <c r="CM6" s="195"/>
      <c r="CN6" s="195"/>
      <c r="CO6" s="200">
        <v>1</v>
      </c>
      <c r="CP6" s="195"/>
      <c r="CQ6" s="195"/>
      <c r="CR6" s="195"/>
      <c r="CS6" s="195"/>
      <c r="CT6" s="195"/>
      <c r="CU6" s="191"/>
      <c r="CV6" s="193"/>
      <c r="CW6" s="193"/>
      <c r="CX6" s="194"/>
      <c r="CY6" s="195"/>
      <c r="CZ6" s="191"/>
      <c r="DA6" s="191"/>
      <c r="DB6" s="202"/>
      <c r="DC6" s="195"/>
      <c r="DD6" s="193"/>
      <c r="DE6" s="215">
        <v>16</v>
      </c>
      <c r="DF6" s="215">
        <v>27</v>
      </c>
      <c r="DG6" s="215">
        <v>0</v>
      </c>
      <c r="DH6" s="215">
        <v>0</v>
      </c>
      <c r="DI6" s="215">
        <v>0</v>
      </c>
      <c r="DJ6" s="215">
        <v>22</v>
      </c>
      <c r="DK6" s="215">
        <v>21</v>
      </c>
      <c r="DL6" s="194">
        <v>43</v>
      </c>
      <c r="DM6" s="194">
        <v>0</v>
      </c>
      <c r="DN6" s="215">
        <v>0</v>
      </c>
      <c r="DO6" s="215">
        <v>0.65436086755883704</v>
      </c>
      <c r="DP6" s="215">
        <v>0.40793724042454999</v>
      </c>
      <c r="DQ6" s="215">
        <v>25</v>
      </c>
      <c r="DR6" s="215">
        <v>0</v>
      </c>
      <c r="DS6" s="215">
        <v>0</v>
      </c>
      <c r="DT6" s="215">
        <v>0</v>
      </c>
      <c r="DU6" s="215">
        <v>0</v>
      </c>
      <c r="DV6" s="215">
        <v>0</v>
      </c>
    </row>
    <row r="7" spans="1:126" s="201" customFormat="1" ht="61.5" customHeight="1" x14ac:dyDescent="0.25">
      <c r="A7" s="188">
        <v>46203</v>
      </c>
      <c r="B7" s="189" t="s">
        <v>710</v>
      </c>
      <c r="C7" s="189" t="s">
        <v>684</v>
      </c>
      <c r="D7" s="189" t="s">
        <v>685</v>
      </c>
      <c r="E7" s="190">
        <v>11250000000</v>
      </c>
      <c r="F7" s="191"/>
      <c r="G7" s="191"/>
      <c r="H7" s="203">
        <v>832400000000</v>
      </c>
      <c r="I7" s="191">
        <v>832400000000</v>
      </c>
      <c r="J7" s="191"/>
      <c r="K7" s="191"/>
      <c r="L7" s="191">
        <v>832400000000</v>
      </c>
      <c r="M7" s="191">
        <v>1664800000000</v>
      </c>
      <c r="N7" s="191">
        <v>832400000000</v>
      </c>
      <c r="O7" s="191"/>
      <c r="P7" s="193" t="s">
        <v>735</v>
      </c>
      <c r="Q7" s="194"/>
      <c r="R7" s="190">
        <v>0</v>
      </c>
      <c r="S7" s="190">
        <v>0</v>
      </c>
      <c r="T7" s="190">
        <v>0</v>
      </c>
      <c r="U7" s="218" t="s">
        <v>751</v>
      </c>
      <c r="V7" s="218"/>
      <c r="W7" s="195">
        <v>0.995</v>
      </c>
      <c r="X7" s="193" t="s">
        <v>752</v>
      </c>
      <c r="Y7" s="196" t="s">
        <v>753</v>
      </c>
      <c r="Z7" s="204">
        <v>1</v>
      </c>
      <c r="AA7" s="193"/>
      <c r="AB7" s="193"/>
      <c r="AC7" s="197"/>
      <c r="AD7" s="193"/>
      <c r="AE7" s="197"/>
      <c r="AF7" s="195"/>
      <c r="AG7" s="197"/>
      <c r="AH7" s="193"/>
      <c r="AI7" s="197"/>
      <c r="AJ7" s="193"/>
      <c r="AK7" s="197"/>
      <c r="AL7" s="193"/>
      <c r="AM7" s="197"/>
      <c r="AN7" s="193"/>
      <c r="AO7" s="193" t="s">
        <v>741</v>
      </c>
      <c r="AP7" s="197"/>
      <c r="AQ7" s="194"/>
      <c r="AR7" s="193" t="s">
        <v>742</v>
      </c>
      <c r="AS7" s="193" t="s">
        <v>743</v>
      </c>
      <c r="AT7" s="194"/>
      <c r="AU7" s="195"/>
      <c r="AV7" s="191"/>
      <c r="AW7" s="191"/>
      <c r="AX7" s="215">
        <v>88369824072.6035</v>
      </c>
      <c r="AY7" s="215">
        <v>439236210064</v>
      </c>
      <c r="AZ7" s="215">
        <v>1141105655633.3401</v>
      </c>
      <c r="BA7" s="193" t="s">
        <v>73</v>
      </c>
      <c r="BB7" s="193" t="s">
        <v>754</v>
      </c>
      <c r="BC7" s="193"/>
      <c r="BD7" s="191"/>
      <c r="BE7" s="215">
        <v>0</v>
      </c>
      <c r="BF7" s="195"/>
      <c r="BG7" s="195"/>
      <c r="BH7" s="195"/>
      <c r="BI7" s="195"/>
      <c r="BJ7" s="195"/>
      <c r="BK7" s="195"/>
      <c r="BL7" s="193"/>
      <c r="BM7" s="193"/>
      <c r="BN7" s="193"/>
      <c r="BO7" s="193"/>
      <c r="BP7" s="193"/>
      <c r="BQ7" s="195"/>
      <c r="BR7" s="195"/>
      <c r="BS7" s="195"/>
      <c r="BT7" s="195"/>
      <c r="BU7" s="191">
        <v>80754772</v>
      </c>
      <c r="BV7" s="191">
        <v>18101226</v>
      </c>
      <c r="BW7" s="191">
        <v>37362674</v>
      </c>
      <c r="BX7" s="191">
        <v>20387709</v>
      </c>
      <c r="BY7" s="191">
        <v>16292859</v>
      </c>
      <c r="BZ7" s="191">
        <v>181753074958</v>
      </c>
      <c r="CA7" s="191">
        <v>181635817224</v>
      </c>
      <c r="CB7" s="198" t="s">
        <v>755</v>
      </c>
      <c r="CC7" s="193"/>
      <c r="CD7" s="195">
        <v>0.65100000000000002</v>
      </c>
      <c r="CE7" s="195">
        <v>0.32419999999999999</v>
      </c>
      <c r="CF7" s="199">
        <v>208355533067.82999</v>
      </c>
      <c r="CG7" s="191">
        <v>0</v>
      </c>
      <c r="CH7" s="195">
        <v>1</v>
      </c>
      <c r="CI7" s="200">
        <v>0.90042875020493196</v>
      </c>
      <c r="CJ7" s="195">
        <v>0</v>
      </c>
      <c r="CK7" s="219">
        <v>1</v>
      </c>
      <c r="CL7" s="195"/>
      <c r="CM7" s="195"/>
      <c r="CN7" s="195"/>
      <c r="CO7" s="200">
        <v>1</v>
      </c>
      <c r="CP7" s="195">
        <v>2.2466070044207211</v>
      </c>
      <c r="CQ7" s="195">
        <v>0</v>
      </c>
      <c r="CR7" s="195">
        <v>0</v>
      </c>
      <c r="CS7" s="195">
        <v>0</v>
      </c>
      <c r="CT7" s="195">
        <v>0</v>
      </c>
      <c r="CU7" s="191">
        <v>3</v>
      </c>
      <c r="CV7" s="195">
        <v>0.02</v>
      </c>
      <c r="CW7" s="198" t="s">
        <v>756</v>
      </c>
      <c r="CX7" s="194">
        <v>0</v>
      </c>
      <c r="CY7" s="195">
        <v>2.2466070044207211</v>
      </c>
      <c r="CZ7" s="191"/>
      <c r="DA7" s="191"/>
      <c r="DB7" s="195">
        <v>0.99399999999999999</v>
      </c>
      <c r="DC7" s="195">
        <v>0.99470000000000003</v>
      </c>
      <c r="DD7" s="193" t="s">
        <v>800</v>
      </c>
      <c r="DE7" s="215">
        <v>18</v>
      </c>
      <c r="DF7" s="215">
        <v>30</v>
      </c>
      <c r="DG7" s="215">
        <v>21</v>
      </c>
      <c r="DH7" s="215">
        <v>0</v>
      </c>
      <c r="DI7" s="215">
        <v>0</v>
      </c>
      <c r="DJ7" s="215">
        <v>23</v>
      </c>
      <c r="DK7" s="215">
        <v>46</v>
      </c>
      <c r="DL7" s="194">
        <v>69</v>
      </c>
      <c r="DM7" s="194">
        <v>0</v>
      </c>
      <c r="DN7" s="215">
        <v>0</v>
      </c>
      <c r="DO7" s="215">
        <v>0</v>
      </c>
      <c r="DP7" s="215">
        <v>0</v>
      </c>
      <c r="DQ7" s="215">
        <v>1004</v>
      </c>
      <c r="DR7" s="215">
        <v>10</v>
      </c>
      <c r="DS7" s="195"/>
      <c r="DT7" s="195"/>
      <c r="DU7" s="195"/>
      <c r="DV7" s="195"/>
    </row>
    <row r="8" spans="1:126" s="220" customFormat="1" ht="15" customHeight="1" x14ac:dyDescent="0.25">
      <c r="A8" s="188"/>
      <c r="B8" s="189"/>
      <c r="C8" s="189"/>
      <c r="D8" s="189"/>
      <c r="E8" s="190"/>
      <c r="F8" s="191"/>
      <c r="G8" s="191"/>
      <c r="H8" s="205"/>
      <c r="I8" s="191"/>
      <c r="J8" s="191"/>
      <c r="K8" s="191"/>
      <c r="L8" s="191"/>
      <c r="M8" s="191"/>
      <c r="N8" s="191"/>
      <c r="O8" s="191"/>
      <c r="P8" s="193"/>
      <c r="Q8" s="194"/>
      <c r="R8" s="194"/>
      <c r="S8" s="194"/>
      <c r="T8" s="194"/>
      <c r="U8" s="193"/>
      <c r="V8" s="193"/>
      <c r="W8" s="195"/>
      <c r="X8" s="193"/>
      <c r="Y8" s="196"/>
      <c r="Z8" s="194"/>
      <c r="AA8" s="193"/>
      <c r="AB8" s="193"/>
      <c r="AC8" s="197"/>
      <c r="AD8" s="193"/>
      <c r="AE8" s="197"/>
      <c r="AF8" s="195"/>
      <c r="AG8" s="197"/>
      <c r="AH8" s="193"/>
      <c r="AI8" s="197"/>
      <c r="AJ8" s="193"/>
      <c r="AK8" s="197"/>
      <c r="AL8" s="193"/>
      <c r="AM8" s="197"/>
      <c r="AN8" s="193"/>
      <c r="AO8" s="193"/>
      <c r="AP8" s="197"/>
      <c r="AQ8" s="194"/>
      <c r="AR8" s="193"/>
      <c r="AS8" s="193"/>
      <c r="AT8" s="194"/>
      <c r="AU8" s="195"/>
      <c r="AV8" s="191"/>
      <c r="AW8" s="191"/>
      <c r="AX8" s="191"/>
      <c r="AY8" s="191"/>
      <c r="AZ8" s="191"/>
      <c r="BA8" s="193"/>
      <c r="BB8" s="193"/>
      <c r="BC8" s="193"/>
      <c r="BD8" s="191"/>
      <c r="BE8" s="194"/>
      <c r="BF8" s="195"/>
      <c r="BG8" s="195"/>
      <c r="BH8" s="195"/>
      <c r="BI8" s="195"/>
      <c r="BJ8" s="195"/>
      <c r="BK8" s="195"/>
      <c r="BL8" s="193"/>
      <c r="BM8" s="193"/>
      <c r="BN8" s="193"/>
      <c r="BO8" s="193"/>
      <c r="BP8" s="193"/>
      <c r="BQ8" s="206"/>
      <c r="BR8" s="195"/>
      <c r="BS8" s="195"/>
      <c r="BT8" s="195"/>
      <c r="BU8" s="191"/>
      <c r="BV8" s="191"/>
      <c r="BW8" s="191"/>
      <c r="BX8" s="191"/>
      <c r="BY8" s="191"/>
      <c r="BZ8" s="191"/>
      <c r="CA8" s="191"/>
      <c r="CB8" s="193"/>
      <c r="CC8" s="193"/>
      <c r="CD8" s="195"/>
      <c r="CE8" s="195"/>
      <c r="CF8" s="191"/>
      <c r="CG8" s="191"/>
      <c r="CH8" s="195"/>
      <c r="CI8" s="195"/>
      <c r="CJ8" s="195"/>
      <c r="CK8" s="195"/>
      <c r="CL8" s="195"/>
      <c r="CM8" s="195"/>
      <c r="CN8" s="195"/>
      <c r="CO8" s="191"/>
      <c r="CP8" s="195"/>
      <c r="CQ8" s="195"/>
      <c r="CR8" s="195"/>
      <c r="CS8" s="195"/>
      <c r="CT8" s="195"/>
      <c r="CU8" s="191"/>
      <c r="CV8" s="193"/>
      <c r="CW8" s="193"/>
      <c r="CX8" s="194"/>
      <c r="CY8" s="195"/>
      <c r="CZ8" s="191"/>
      <c r="DA8" s="191"/>
      <c r="DB8" s="195"/>
      <c r="DC8" s="195"/>
      <c r="DD8" s="193"/>
      <c r="DE8" s="194"/>
      <c r="DF8" s="194"/>
      <c r="DG8" s="194"/>
      <c r="DH8" s="194"/>
      <c r="DI8" s="194"/>
      <c r="DJ8" s="194"/>
      <c r="DK8" s="194"/>
      <c r="DL8" s="194"/>
      <c r="DM8" s="194"/>
      <c r="DN8" s="195"/>
      <c r="DO8" s="195"/>
      <c r="DP8" s="195"/>
      <c r="DQ8" s="194"/>
      <c r="DR8" s="194"/>
      <c r="DS8" s="195"/>
      <c r="DT8" s="195"/>
      <c r="DU8" s="195"/>
      <c r="DV8" s="195"/>
    </row>
    <row r="9" spans="1:126" s="220" customFormat="1" ht="15" customHeight="1" x14ac:dyDescent="0.25">
      <c r="A9" s="188"/>
      <c r="B9" s="189"/>
      <c r="C9" s="189"/>
      <c r="D9" s="189"/>
      <c r="E9" s="190"/>
      <c r="F9" s="191"/>
      <c r="G9" s="191"/>
      <c r="H9" s="191"/>
      <c r="I9" s="191"/>
      <c r="J9" s="191"/>
      <c r="K9" s="191"/>
      <c r="L9" s="191"/>
      <c r="M9" s="191"/>
      <c r="N9" s="191"/>
      <c r="O9" s="191"/>
      <c r="P9" s="193"/>
      <c r="Q9" s="194"/>
      <c r="R9" s="194"/>
      <c r="S9" s="194"/>
      <c r="T9" s="194"/>
      <c r="U9" s="193"/>
      <c r="V9" s="193"/>
      <c r="W9" s="195"/>
      <c r="X9" s="193"/>
      <c r="Y9" s="196"/>
      <c r="Z9" s="207"/>
      <c r="AA9" s="193"/>
      <c r="AB9" s="193"/>
      <c r="AC9" s="197"/>
      <c r="AD9" s="193"/>
      <c r="AE9" s="197"/>
      <c r="AF9" s="195"/>
      <c r="AG9" s="197"/>
      <c r="AH9" s="193"/>
      <c r="AI9" s="197"/>
      <c r="AJ9" s="193"/>
      <c r="AK9" s="197"/>
      <c r="AL9" s="193"/>
      <c r="AM9" s="197"/>
      <c r="AN9" s="193"/>
      <c r="AO9" s="193"/>
      <c r="AP9" s="197"/>
      <c r="AQ9" s="194"/>
      <c r="AR9" s="193"/>
      <c r="AS9" s="193"/>
      <c r="AT9" s="194"/>
      <c r="AU9" s="195"/>
      <c r="AV9" s="199"/>
      <c r="AW9" s="191"/>
      <c r="AX9" s="191"/>
      <c r="AY9" s="191"/>
      <c r="AZ9" s="191"/>
      <c r="BA9" s="193"/>
      <c r="BB9" s="193"/>
      <c r="BC9" s="193"/>
      <c r="BD9" s="191"/>
      <c r="BE9" s="194"/>
      <c r="BF9" s="195"/>
      <c r="BG9" s="195"/>
      <c r="BH9" s="195"/>
      <c r="BI9" s="195"/>
      <c r="BJ9" s="195"/>
      <c r="BK9" s="195"/>
      <c r="BL9" s="193"/>
      <c r="BM9" s="193"/>
      <c r="BN9" s="193"/>
      <c r="BO9" s="193"/>
      <c r="BP9" s="189"/>
      <c r="BQ9" s="208"/>
      <c r="BR9" s="195"/>
      <c r="BS9" s="195"/>
      <c r="BT9" s="195"/>
      <c r="BU9" s="191"/>
      <c r="BV9" s="191"/>
      <c r="BW9" s="191"/>
      <c r="BX9" s="191"/>
      <c r="BY9" s="191"/>
      <c r="BZ9" s="191"/>
      <c r="CA9" s="191"/>
      <c r="CB9" s="193"/>
      <c r="CC9" s="193"/>
      <c r="CD9" s="195"/>
      <c r="CE9" s="195"/>
      <c r="CF9" s="191"/>
      <c r="CG9" s="191"/>
      <c r="CH9" s="195"/>
      <c r="CI9" s="195"/>
      <c r="CJ9" s="195"/>
      <c r="CK9" s="195"/>
      <c r="CL9" s="195"/>
      <c r="CM9" s="195"/>
      <c r="CN9" s="195"/>
      <c r="CO9" s="191"/>
      <c r="CP9" s="195"/>
      <c r="CQ9" s="195"/>
      <c r="CR9" s="195"/>
      <c r="CS9" s="195"/>
      <c r="CT9" s="195"/>
      <c r="CU9" s="191"/>
      <c r="CV9" s="193"/>
      <c r="CW9" s="193"/>
      <c r="CX9" s="194"/>
      <c r="CY9" s="195"/>
      <c r="CZ9" s="191"/>
      <c r="DA9" s="191"/>
      <c r="DB9" s="195"/>
      <c r="DC9" s="195"/>
      <c r="DD9" s="193"/>
      <c r="DE9" s="194"/>
      <c r="DF9" s="194"/>
      <c r="DG9" s="194"/>
      <c r="DH9" s="194"/>
      <c r="DI9" s="194"/>
      <c r="DJ9" s="194"/>
      <c r="DK9" s="194"/>
      <c r="DL9" s="194"/>
      <c r="DM9" s="194"/>
      <c r="DN9" s="195"/>
      <c r="DO9" s="195"/>
      <c r="DP9" s="195"/>
      <c r="DQ9" s="194"/>
      <c r="DR9" s="194"/>
      <c r="DS9" s="195"/>
      <c r="DT9" s="195"/>
      <c r="DU9" s="195"/>
      <c r="DV9" s="195"/>
    </row>
    <row r="10" spans="1:126" s="220" customFormat="1" ht="15" customHeight="1" x14ac:dyDescent="0.25">
      <c r="A10" s="188"/>
      <c r="B10" s="189"/>
      <c r="C10" s="189"/>
      <c r="D10" s="189"/>
      <c r="E10" s="190"/>
      <c r="F10" s="191"/>
      <c r="G10" s="191"/>
      <c r="H10" s="191"/>
      <c r="I10" s="191"/>
      <c r="J10" s="191"/>
      <c r="K10" s="191"/>
      <c r="L10" s="191"/>
      <c r="M10" s="191"/>
      <c r="N10" s="191"/>
      <c r="O10" s="191"/>
      <c r="P10" s="193"/>
      <c r="Q10" s="194"/>
      <c r="R10" s="194"/>
      <c r="S10" s="194"/>
      <c r="T10" s="194"/>
      <c r="U10" s="193"/>
      <c r="V10" s="193"/>
      <c r="W10" s="195"/>
      <c r="X10" s="193"/>
      <c r="Y10" s="196"/>
      <c r="Z10" s="194"/>
      <c r="AA10" s="193"/>
      <c r="AB10" s="193"/>
      <c r="AC10" s="197"/>
      <c r="AD10" s="193"/>
      <c r="AE10" s="197"/>
      <c r="AF10" s="195"/>
      <c r="AG10" s="197"/>
      <c r="AH10" s="193"/>
      <c r="AI10" s="197"/>
      <c r="AJ10" s="193"/>
      <c r="AK10" s="197"/>
      <c r="AL10" s="193"/>
      <c r="AM10" s="197"/>
      <c r="AN10" s="193"/>
      <c r="AO10" s="193"/>
      <c r="AP10" s="197"/>
      <c r="AQ10" s="194"/>
      <c r="AR10" s="193"/>
      <c r="AS10" s="193"/>
      <c r="AT10" s="194"/>
      <c r="AU10" s="195"/>
      <c r="AV10" s="191"/>
      <c r="AW10" s="191"/>
      <c r="AX10" s="191"/>
      <c r="AY10" s="191"/>
      <c r="AZ10" s="191"/>
      <c r="BA10" s="193"/>
      <c r="BB10" s="193"/>
      <c r="BC10" s="193"/>
      <c r="BD10" s="191"/>
      <c r="BE10" s="194"/>
      <c r="BF10" s="195"/>
      <c r="BG10" s="195"/>
      <c r="BH10" s="195"/>
      <c r="BI10" s="195"/>
      <c r="BJ10" s="195"/>
      <c r="BK10" s="195"/>
      <c r="BL10" s="193"/>
      <c r="BM10" s="193"/>
      <c r="BN10" s="193"/>
      <c r="BO10" s="193"/>
      <c r="BP10" s="193"/>
      <c r="BQ10" s="195"/>
      <c r="BR10" s="195"/>
      <c r="BS10" s="195"/>
      <c r="BT10" s="195"/>
      <c r="BU10" s="191"/>
      <c r="BV10" s="191"/>
      <c r="BW10" s="191"/>
      <c r="BX10" s="191"/>
      <c r="BY10" s="191"/>
      <c r="BZ10" s="191"/>
      <c r="CA10" s="191"/>
      <c r="CB10" s="193"/>
      <c r="CC10" s="193"/>
      <c r="CD10" s="195"/>
      <c r="CE10" s="195"/>
      <c r="CF10" s="191"/>
      <c r="CG10" s="191"/>
      <c r="CH10" s="195"/>
      <c r="CI10" s="195"/>
      <c r="CJ10" s="195"/>
      <c r="CK10" s="195"/>
      <c r="CL10" s="195"/>
      <c r="CM10" s="195"/>
      <c r="CN10" s="195"/>
      <c r="CO10" s="191"/>
      <c r="CP10" s="195"/>
      <c r="CQ10" s="195"/>
      <c r="CR10" s="195"/>
      <c r="CS10" s="195"/>
      <c r="CT10" s="195"/>
      <c r="CU10" s="191"/>
      <c r="CV10" s="193"/>
      <c r="CW10" s="193"/>
      <c r="CX10" s="194"/>
      <c r="CY10" s="195"/>
      <c r="CZ10" s="191"/>
      <c r="DA10" s="191"/>
      <c r="DB10" s="195"/>
      <c r="DC10" s="195"/>
      <c r="DD10" s="193"/>
      <c r="DE10" s="194"/>
      <c r="DF10" s="194"/>
      <c r="DG10" s="194"/>
      <c r="DH10" s="194"/>
      <c r="DI10" s="194"/>
      <c r="DJ10" s="194"/>
      <c r="DK10" s="194"/>
      <c r="DL10" s="194"/>
      <c r="DM10" s="194"/>
      <c r="DN10" s="195"/>
      <c r="DO10" s="195"/>
      <c r="DP10" s="195"/>
      <c r="DQ10" s="194"/>
      <c r="DR10" s="194"/>
      <c r="DS10" s="195"/>
      <c r="DT10" s="195"/>
      <c r="DU10" s="195"/>
      <c r="DV10" s="195"/>
    </row>
    <row r="11" spans="1:126" s="220" customFormat="1" ht="15" customHeight="1" x14ac:dyDescent="0.25">
      <c r="A11" s="188"/>
      <c r="B11" s="189"/>
      <c r="C11" s="189"/>
      <c r="D11" s="189"/>
      <c r="E11" s="190"/>
      <c r="F11" s="191"/>
      <c r="G11" s="191"/>
      <c r="H11" s="191"/>
      <c r="I11" s="191"/>
      <c r="J11" s="191"/>
      <c r="K11" s="191"/>
      <c r="L11" s="191"/>
      <c r="M11" s="191"/>
      <c r="N11" s="191"/>
      <c r="O11" s="191"/>
      <c r="P11" s="193"/>
      <c r="Q11" s="194"/>
      <c r="R11" s="194"/>
      <c r="S11" s="194"/>
      <c r="T11" s="194"/>
      <c r="U11" s="193"/>
      <c r="V11" s="193"/>
      <c r="W11" s="195"/>
      <c r="X11" s="193"/>
      <c r="Y11" s="196"/>
      <c r="Z11" s="194"/>
      <c r="AA11" s="193"/>
      <c r="AB11" s="193"/>
      <c r="AC11" s="197"/>
      <c r="AD11" s="193"/>
      <c r="AE11" s="197"/>
      <c r="AF11" s="195"/>
      <c r="AG11" s="197"/>
      <c r="AH11" s="193"/>
      <c r="AI11" s="197"/>
      <c r="AJ11" s="193"/>
      <c r="AK11" s="197"/>
      <c r="AL11" s="193"/>
      <c r="AM11" s="197"/>
      <c r="AN11" s="193"/>
      <c r="AO11" s="193"/>
      <c r="AP11" s="197"/>
      <c r="AQ11" s="194"/>
      <c r="AR11" s="193"/>
      <c r="AS11" s="193"/>
      <c r="AT11" s="194"/>
      <c r="AU11" s="195"/>
      <c r="AV11" s="191"/>
      <c r="AW11" s="191"/>
      <c r="AX11" s="191"/>
      <c r="AY11" s="191"/>
      <c r="AZ11" s="191"/>
      <c r="BA11" s="193"/>
      <c r="BB11" s="193"/>
      <c r="BC11" s="193"/>
      <c r="BD11" s="191"/>
      <c r="BE11" s="194"/>
      <c r="BF11" s="195"/>
      <c r="BG11" s="195"/>
      <c r="BH11" s="195"/>
      <c r="BI11" s="195"/>
      <c r="BJ11" s="195"/>
      <c r="BK11" s="195"/>
      <c r="BL11" s="193"/>
      <c r="BM11" s="193"/>
      <c r="BN11" s="193"/>
      <c r="BO11" s="193"/>
      <c r="BP11" s="193"/>
      <c r="BQ11" s="195"/>
      <c r="BR11" s="195"/>
      <c r="BS11" s="195"/>
      <c r="BT11" s="195"/>
      <c r="BU11" s="191"/>
      <c r="BV11" s="191"/>
      <c r="BW11" s="191"/>
      <c r="BX11" s="191"/>
      <c r="BY11" s="191"/>
      <c r="BZ11" s="191"/>
      <c r="CA11" s="191"/>
      <c r="CB11" s="193"/>
      <c r="CC11" s="193"/>
      <c r="CD11" s="195"/>
      <c r="CE11" s="195"/>
      <c r="CF11" s="191"/>
      <c r="CG11" s="191"/>
      <c r="CH11" s="195"/>
      <c r="CI11" s="195"/>
      <c r="CJ11" s="195"/>
      <c r="CK11" s="195"/>
      <c r="CL11" s="195"/>
      <c r="CM11" s="195"/>
      <c r="CN11" s="195"/>
      <c r="CO11" s="191"/>
      <c r="CP11" s="195"/>
      <c r="CQ11" s="195"/>
      <c r="CR11" s="195"/>
      <c r="CS11" s="195"/>
      <c r="CT11" s="195"/>
      <c r="CU11" s="191"/>
      <c r="CV11" s="193"/>
      <c r="CW11" s="193"/>
      <c r="CX11" s="194"/>
      <c r="CY11" s="195"/>
      <c r="CZ11" s="191"/>
      <c r="DA11" s="191"/>
      <c r="DB11" s="195"/>
      <c r="DC11" s="195"/>
      <c r="DD11" s="193"/>
      <c r="DE11" s="194"/>
      <c r="DF11" s="194"/>
      <c r="DG11" s="194"/>
      <c r="DH11" s="194"/>
      <c r="DI11" s="194"/>
      <c r="DJ11" s="194"/>
      <c r="DK11" s="194"/>
      <c r="DL11" s="194"/>
      <c r="DM11" s="194"/>
      <c r="DN11" s="195"/>
      <c r="DO11" s="195"/>
      <c r="DP11" s="195"/>
      <c r="DQ11" s="194"/>
      <c r="DR11" s="194"/>
      <c r="DS11" s="195"/>
      <c r="DT11" s="195"/>
      <c r="DU11" s="195"/>
      <c r="DV11" s="195"/>
    </row>
    <row r="12" spans="1:126" s="220" customFormat="1" ht="15" customHeight="1" x14ac:dyDescent="0.25">
      <c r="A12" s="188"/>
      <c r="B12" s="189"/>
      <c r="C12" s="189"/>
      <c r="D12" s="189"/>
      <c r="E12" s="190"/>
      <c r="F12" s="191"/>
      <c r="G12" s="191"/>
      <c r="H12" s="191"/>
      <c r="I12" s="191"/>
      <c r="J12" s="191"/>
      <c r="K12" s="191"/>
      <c r="L12" s="191"/>
      <c r="M12" s="191"/>
      <c r="N12" s="191"/>
      <c r="O12" s="191"/>
      <c r="P12" s="193"/>
      <c r="Q12" s="194"/>
      <c r="R12" s="194"/>
      <c r="S12" s="194"/>
      <c r="T12" s="194"/>
      <c r="U12" s="193"/>
      <c r="V12" s="193"/>
      <c r="W12" s="195"/>
      <c r="X12" s="193"/>
      <c r="Y12" s="196"/>
      <c r="Z12" s="194"/>
      <c r="AA12" s="193"/>
      <c r="AB12" s="193"/>
      <c r="AC12" s="197"/>
      <c r="AD12" s="193"/>
      <c r="AE12" s="197"/>
      <c r="AF12" s="195"/>
      <c r="AG12" s="197"/>
      <c r="AH12" s="193"/>
      <c r="AI12" s="197"/>
      <c r="AJ12" s="193"/>
      <c r="AK12" s="197"/>
      <c r="AL12" s="193"/>
      <c r="AM12" s="197"/>
      <c r="AN12" s="193"/>
      <c r="AO12" s="193"/>
      <c r="AP12" s="197"/>
      <c r="AQ12" s="194"/>
      <c r="AR12" s="193"/>
      <c r="AS12" s="193"/>
      <c r="AT12" s="194"/>
      <c r="AU12" s="195"/>
      <c r="AV12" s="191"/>
      <c r="AW12" s="191"/>
      <c r="AX12" s="191"/>
      <c r="AY12" s="191"/>
      <c r="AZ12" s="191"/>
      <c r="BA12" s="193"/>
      <c r="BB12" s="193"/>
      <c r="BC12" s="193"/>
      <c r="BD12" s="191"/>
      <c r="BE12" s="194"/>
      <c r="BF12" s="195"/>
      <c r="BG12" s="195"/>
      <c r="BH12" s="195"/>
      <c r="BI12" s="195"/>
      <c r="BJ12" s="195"/>
      <c r="BK12" s="195"/>
      <c r="BL12" s="193"/>
      <c r="BM12" s="193"/>
      <c r="BN12" s="193"/>
      <c r="BO12" s="193"/>
      <c r="BP12" s="193"/>
      <c r="BQ12" s="195"/>
      <c r="BR12" s="195"/>
      <c r="BS12" s="195"/>
      <c r="BT12" s="195"/>
      <c r="BU12" s="191"/>
      <c r="BV12" s="191"/>
      <c r="BW12" s="191"/>
      <c r="BX12" s="191"/>
      <c r="BY12" s="191"/>
      <c r="BZ12" s="191"/>
      <c r="CA12" s="191"/>
      <c r="CB12" s="193"/>
      <c r="CC12" s="193"/>
      <c r="CD12" s="195"/>
      <c r="CE12" s="195"/>
      <c r="CF12" s="191"/>
      <c r="CG12" s="191"/>
      <c r="CH12" s="195"/>
      <c r="CI12" s="195"/>
      <c r="CJ12" s="195"/>
      <c r="CK12" s="195"/>
      <c r="CL12" s="195"/>
      <c r="CM12" s="195"/>
      <c r="CN12" s="195"/>
      <c r="CO12" s="191"/>
      <c r="CP12" s="195"/>
      <c r="CQ12" s="195"/>
      <c r="CR12" s="195"/>
      <c r="CS12" s="195"/>
      <c r="CT12" s="195"/>
      <c r="CU12" s="191"/>
      <c r="CV12" s="193"/>
      <c r="CW12" s="193"/>
      <c r="CX12" s="194"/>
      <c r="CY12" s="195"/>
      <c r="CZ12" s="191"/>
      <c r="DA12" s="191"/>
      <c r="DB12" s="195"/>
      <c r="DC12" s="195"/>
      <c r="DD12" s="193"/>
      <c r="DE12" s="194"/>
      <c r="DF12" s="194"/>
      <c r="DG12" s="194"/>
      <c r="DH12" s="194"/>
      <c r="DI12" s="194"/>
      <c r="DJ12" s="194"/>
      <c r="DK12" s="194"/>
      <c r="DL12" s="194"/>
      <c r="DM12" s="194"/>
      <c r="DN12" s="195"/>
      <c r="DO12" s="195"/>
      <c r="DP12" s="195"/>
      <c r="DQ12" s="194"/>
      <c r="DR12" s="194"/>
      <c r="DS12" s="195"/>
      <c r="DT12" s="195"/>
      <c r="DU12" s="195"/>
      <c r="DV12" s="195"/>
    </row>
    <row r="13" spans="1:126" s="220" customFormat="1" ht="15" customHeight="1" x14ac:dyDescent="0.25">
      <c r="A13" s="188"/>
      <c r="B13" s="189"/>
      <c r="C13" s="189"/>
      <c r="D13" s="189"/>
      <c r="E13" s="190"/>
      <c r="F13" s="191"/>
      <c r="G13" s="191"/>
      <c r="H13" s="191"/>
      <c r="I13" s="191"/>
      <c r="J13" s="191"/>
      <c r="K13" s="191"/>
      <c r="L13" s="191"/>
      <c r="M13" s="191"/>
      <c r="N13" s="191"/>
      <c r="O13" s="191"/>
      <c r="P13" s="193"/>
      <c r="Q13" s="194"/>
      <c r="R13" s="194"/>
      <c r="S13" s="194"/>
      <c r="T13" s="194"/>
      <c r="U13" s="193"/>
      <c r="V13" s="193"/>
      <c r="W13" s="195"/>
      <c r="X13" s="193"/>
      <c r="Y13" s="196"/>
      <c r="Z13" s="194"/>
      <c r="AA13" s="193"/>
      <c r="AB13" s="193"/>
      <c r="AC13" s="197"/>
      <c r="AD13" s="193"/>
      <c r="AE13" s="197"/>
      <c r="AF13" s="195"/>
      <c r="AG13" s="197"/>
      <c r="AH13" s="193"/>
      <c r="AI13" s="197"/>
      <c r="AJ13" s="193"/>
      <c r="AK13" s="197"/>
      <c r="AL13" s="193"/>
      <c r="AM13" s="197"/>
      <c r="AN13" s="193"/>
      <c r="AO13" s="193"/>
      <c r="AP13" s="197"/>
      <c r="AQ13" s="194"/>
      <c r="AR13" s="193"/>
      <c r="AS13" s="193"/>
      <c r="AT13" s="194"/>
      <c r="AU13" s="195"/>
      <c r="AV13" s="191"/>
      <c r="AW13" s="191"/>
      <c r="AX13" s="191"/>
      <c r="AY13" s="191"/>
      <c r="AZ13" s="191"/>
      <c r="BA13" s="193"/>
      <c r="BB13" s="193"/>
      <c r="BC13" s="193"/>
      <c r="BD13" s="191"/>
      <c r="BE13" s="194"/>
      <c r="BF13" s="195"/>
      <c r="BG13" s="195"/>
      <c r="BH13" s="195"/>
      <c r="BI13" s="195"/>
      <c r="BJ13" s="195"/>
      <c r="BK13" s="195"/>
      <c r="BL13" s="193"/>
      <c r="BM13" s="193"/>
      <c r="BN13" s="193"/>
      <c r="BO13" s="193"/>
      <c r="BP13" s="193"/>
      <c r="BQ13" s="195"/>
      <c r="BR13" s="195"/>
      <c r="BS13" s="195"/>
      <c r="BT13" s="195"/>
      <c r="BU13" s="191"/>
      <c r="BV13" s="191"/>
      <c r="BW13" s="191"/>
      <c r="BX13" s="191"/>
      <c r="BY13" s="191"/>
      <c r="BZ13" s="191"/>
      <c r="CA13" s="191"/>
      <c r="CB13" s="193"/>
      <c r="CC13" s="193"/>
      <c r="CD13" s="195"/>
      <c r="CE13" s="195"/>
      <c r="CF13" s="191"/>
      <c r="CG13" s="191"/>
      <c r="CH13" s="195"/>
      <c r="CI13" s="195"/>
      <c r="CJ13" s="195"/>
      <c r="CK13" s="195"/>
      <c r="CL13" s="195"/>
      <c r="CM13" s="195"/>
      <c r="CN13" s="195"/>
      <c r="CO13" s="191"/>
      <c r="CP13" s="195"/>
      <c r="CQ13" s="195"/>
      <c r="CR13" s="195"/>
      <c r="CS13" s="195"/>
      <c r="CT13" s="195"/>
      <c r="CU13" s="191"/>
      <c r="CV13" s="193"/>
      <c r="CW13" s="193"/>
      <c r="CX13" s="194"/>
      <c r="CY13" s="195"/>
      <c r="CZ13" s="191"/>
      <c r="DA13" s="191"/>
      <c r="DB13" s="195"/>
      <c r="DC13" s="195"/>
      <c r="DD13" s="193"/>
      <c r="DE13" s="194"/>
      <c r="DF13" s="194"/>
      <c r="DG13" s="194"/>
      <c r="DH13" s="194"/>
      <c r="DI13" s="194"/>
      <c r="DJ13" s="194"/>
      <c r="DK13" s="194"/>
      <c r="DL13" s="194"/>
      <c r="DM13" s="194"/>
      <c r="DN13" s="195"/>
      <c r="DO13" s="195"/>
      <c r="DP13" s="195"/>
      <c r="DQ13" s="194"/>
      <c r="DR13" s="194"/>
      <c r="DS13" s="195"/>
      <c r="DT13" s="195"/>
      <c r="DU13" s="195"/>
      <c r="DV13" s="195"/>
    </row>
    <row r="14" spans="1:126" s="220" customFormat="1" ht="15" customHeight="1" x14ac:dyDescent="0.25">
      <c r="A14" s="188"/>
      <c r="B14" s="189"/>
      <c r="C14" s="189"/>
      <c r="D14" s="189"/>
      <c r="E14" s="190"/>
      <c r="F14" s="191"/>
      <c r="G14" s="191"/>
      <c r="H14" s="191"/>
      <c r="I14" s="191"/>
      <c r="J14" s="191"/>
      <c r="K14" s="191"/>
      <c r="L14" s="191"/>
      <c r="M14" s="191"/>
      <c r="N14" s="191"/>
      <c r="O14" s="191"/>
      <c r="P14" s="193"/>
      <c r="Q14" s="194"/>
      <c r="R14" s="194"/>
      <c r="S14" s="194"/>
      <c r="T14" s="194"/>
      <c r="U14" s="193"/>
      <c r="V14" s="193"/>
      <c r="W14" s="195"/>
      <c r="X14" s="193"/>
      <c r="Y14" s="196"/>
      <c r="Z14" s="194"/>
      <c r="AA14" s="193"/>
      <c r="AB14" s="193"/>
      <c r="AC14" s="197"/>
      <c r="AD14" s="193"/>
      <c r="AE14" s="197"/>
      <c r="AF14" s="195"/>
      <c r="AG14" s="197"/>
      <c r="AH14" s="193"/>
      <c r="AI14" s="197"/>
      <c r="AJ14" s="193"/>
      <c r="AK14" s="197"/>
      <c r="AL14" s="193"/>
      <c r="AM14" s="197"/>
      <c r="AN14" s="193"/>
      <c r="AO14" s="193"/>
      <c r="AP14" s="197"/>
      <c r="AQ14" s="194"/>
      <c r="AR14" s="193"/>
      <c r="AS14" s="193"/>
      <c r="AT14" s="194"/>
      <c r="AU14" s="195"/>
      <c r="AV14" s="191"/>
      <c r="AW14" s="191"/>
      <c r="AX14" s="191"/>
      <c r="AY14" s="191"/>
      <c r="AZ14" s="191"/>
      <c r="BA14" s="193"/>
      <c r="BB14" s="193"/>
      <c r="BC14" s="193"/>
      <c r="BD14" s="191"/>
      <c r="BE14" s="194"/>
      <c r="BF14" s="195"/>
      <c r="BG14" s="195"/>
      <c r="BH14" s="195"/>
      <c r="BI14" s="195"/>
      <c r="BJ14" s="195"/>
      <c r="BK14" s="195"/>
      <c r="BL14" s="193"/>
      <c r="BM14" s="193"/>
      <c r="BN14" s="193"/>
      <c r="BO14" s="193"/>
      <c r="BP14" s="193"/>
      <c r="BQ14" s="195"/>
      <c r="BR14" s="195"/>
      <c r="BS14" s="195"/>
      <c r="BT14" s="195"/>
      <c r="BU14" s="191"/>
      <c r="BV14" s="191"/>
      <c r="BW14" s="191"/>
      <c r="BX14" s="191"/>
      <c r="BY14" s="191"/>
      <c r="BZ14" s="191"/>
      <c r="CA14" s="191"/>
      <c r="CB14" s="193"/>
      <c r="CC14" s="193"/>
      <c r="CD14" s="195"/>
      <c r="CE14" s="195"/>
      <c r="CF14" s="191"/>
      <c r="CG14" s="191"/>
      <c r="CH14" s="195"/>
      <c r="CI14" s="195"/>
      <c r="CJ14" s="195"/>
      <c r="CK14" s="195"/>
      <c r="CL14" s="195"/>
      <c r="CM14" s="195"/>
      <c r="CN14" s="195"/>
      <c r="CO14" s="191"/>
      <c r="CP14" s="195"/>
      <c r="CQ14" s="195"/>
      <c r="CR14" s="195"/>
      <c r="CS14" s="195"/>
      <c r="CT14" s="195"/>
      <c r="CU14" s="191"/>
      <c r="CV14" s="193"/>
      <c r="CW14" s="193"/>
      <c r="CX14" s="194"/>
      <c r="CY14" s="195"/>
      <c r="CZ14" s="191"/>
      <c r="DA14" s="191"/>
      <c r="DB14" s="195"/>
      <c r="DC14" s="195"/>
      <c r="DD14" s="193"/>
      <c r="DE14" s="194"/>
      <c r="DF14" s="194"/>
      <c r="DG14" s="194"/>
      <c r="DH14" s="194"/>
      <c r="DI14" s="194"/>
      <c r="DJ14" s="194"/>
      <c r="DK14" s="194"/>
      <c r="DL14" s="194"/>
      <c r="DM14" s="194"/>
      <c r="DN14" s="195"/>
      <c r="DO14" s="195"/>
      <c r="DP14" s="195"/>
      <c r="DQ14" s="194"/>
      <c r="DR14" s="194"/>
      <c r="DS14" s="195"/>
      <c r="DT14" s="195"/>
      <c r="DU14" s="195"/>
      <c r="DV14" s="195"/>
    </row>
    <row r="15" spans="1:126" s="220" customFormat="1" ht="15" customHeight="1" x14ac:dyDescent="0.25">
      <c r="A15" s="188"/>
      <c r="B15" s="189"/>
      <c r="C15" s="189"/>
      <c r="D15" s="189"/>
      <c r="E15" s="190"/>
      <c r="F15" s="191"/>
      <c r="G15" s="191"/>
      <c r="H15" s="191"/>
      <c r="I15" s="191"/>
      <c r="J15" s="191"/>
      <c r="K15" s="191"/>
      <c r="L15" s="191"/>
      <c r="M15" s="191"/>
      <c r="N15" s="191"/>
      <c r="O15" s="191"/>
      <c r="P15" s="193"/>
      <c r="Q15" s="194"/>
      <c r="R15" s="194"/>
      <c r="S15" s="194"/>
      <c r="T15" s="194"/>
      <c r="U15" s="193"/>
      <c r="V15" s="193"/>
      <c r="W15" s="195"/>
      <c r="X15" s="193"/>
      <c r="Y15" s="196"/>
      <c r="Z15" s="194"/>
      <c r="AA15" s="193"/>
      <c r="AB15" s="193"/>
      <c r="AC15" s="197"/>
      <c r="AD15" s="193"/>
      <c r="AE15" s="197"/>
      <c r="AF15" s="195"/>
      <c r="AG15" s="197"/>
      <c r="AH15" s="193"/>
      <c r="AI15" s="197"/>
      <c r="AJ15" s="193"/>
      <c r="AK15" s="197"/>
      <c r="AL15" s="193"/>
      <c r="AM15" s="197"/>
      <c r="AN15" s="193"/>
      <c r="AO15" s="193"/>
      <c r="AP15" s="197"/>
      <c r="AQ15" s="194"/>
      <c r="AR15" s="193"/>
      <c r="AS15" s="193"/>
      <c r="AT15" s="194"/>
      <c r="AU15" s="195"/>
      <c r="AV15" s="191"/>
      <c r="AW15" s="191"/>
      <c r="AX15" s="191"/>
      <c r="AY15" s="191"/>
      <c r="AZ15" s="191"/>
      <c r="BA15" s="193"/>
      <c r="BB15" s="193"/>
      <c r="BC15" s="193"/>
      <c r="BD15" s="191"/>
      <c r="BE15" s="194"/>
      <c r="BF15" s="195"/>
      <c r="BG15" s="195"/>
      <c r="BH15" s="195"/>
      <c r="BI15" s="195"/>
      <c r="BJ15" s="195"/>
      <c r="BK15" s="195"/>
      <c r="BL15" s="193"/>
      <c r="BM15" s="193"/>
      <c r="BN15" s="193"/>
      <c r="BO15" s="193"/>
      <c r="BP15" s="193"/>
      <c r="BQ15" s="195"/>
      <c r="BR15" s="195"/>
      <c r="BS15" s="195"/>
      <c r="BT15" s="195"/>
      <c r="BU15" s="191"/>
      <c r="BV15" s="191"/>
      <c r="BW15" s="191"/>
      <c r="BX15" s="191"/>
      <c r="BY15" s="191"/>
      <c r="BZ15" s="191"/>
      <c r="CA15" s="191"/>
      <c r="CB15" s="193"/>
      <c r="CC15" s="193"/>
      <c r="CD15" s="195"/>
      <c r="CE15" s="195"/>
      <c r="CF15" s="191"/>
      <c r="CG15" s="191"/>
      <c r="CH15" s="195"/>
      <c r="CI15" s="195"/>
      <c r="CJ15" s="195"/>
      <c r="CK15" s="195"/>
      <c r="CL15" s="195"/>
      <c r="CM15" s="195"/>
      <c r="CN15" s="195"/>
      <c r="CO15" s="191"/>
      <c r="CP15" s="195"/>
      <c r="CQ15" s="195"/>
      <c r="CR15" s="195"/>
      <c r="CS15" s="195"/>
      <c r="CT15" s="195"/>
      <c r="CU15" s="191"/>
      <c r="CV15" s="193"/>
      <c r="CW15" s="193"/>
      <c r="CX15" s="194"/>
      <c r="CY15" s="195"/>
      <c r="CZ15" s="191"/>
      <c r="DA15" s="191"/>
      <c r="DB15" s="195"/>
      <c r="DC15" s="195"/>
      <c r="DD15" s="193"/>
      <c r="DE15" s="194"/>
      <c r="DF15" s="194"/>
      <c r="DG15" s="194"/>
      <c r="DH15" s="194"/>
      <c r="DI15" s="194"/>
      <c r="DJ15" s="194"/>
      <c r="DK15" s="194"/>
      <c r="DL15" s="194"/>
      <c r="DM15" s="194"/>
      <c r="DN15" s="195"/>
      <c r="DO15" s="195"/>
      <c r="DP15" s="195"/>
      <c r="DQ15" s="194"/>
      <c r="DR15" s="194"/>
      <c r="DS15" s="195"/>
      <c r="DT15" s="195"/>
      <c r="DU15" s="195"/>
      <c r="DV15" s="195"/>
    </row>
    <row r="16" spans="1:126" s="220" customFormat="1" ht="15" customHeight="1" x14ac:dyDescent="0.25">
      <c r="A16" s="188"/>
      <c r="B16" s="189"/>
      <c r="C16" s="189"/>
      <c r="D16" s="189"/>
      <c r="E16" s="190"/>
      <c r="F16" s="191"/>
      <c r="G16" s="191"/>
      <c r="H16" s="191"/>
      <c r="I16" s="191"/>
      <c r="J16" s="191"/>
      <c r="K16" s="191"/>
      <c r="L16" s="191"/>
      <c r="M16" s="191"/>
      <c r="N16" s="191"/>
      <c r="O16" s="191"/>
      <c r="P16" s="193"/>
      <c r="Q16" s="194"/>
      <c r="R16" s="194"/>
      <c r="S16" s="194"/>
      <c r="T16" s="194"/>
      <c r="U16" s="193"/>
      <c r="V16" s="193"/>
      <c r="W16" s="195"/>
      <c r="X16" s="193"/>
      <c r="Y16" s="196"/>
      <c r="Z16" s="194"/>
      <c r="AA16" s="193"/>
      <c r="AB16" s="193"/>
      <c r="AC16" s="197"/>
      <c r="AD16" s="193"/>
      <c r="AE16" s="197"/>
      <c r="AF16" s="195"/>
      <c r="AG16" s="197"/>
      <c r="AH16" s="193"/>
      <c r="AI16" s="197"/>
      <c r="AJ16" s="193"/>
      <c r="AK16" s="197"/>
      <c r="AL16" s="193"/>
      <c r="AM16" s="197"/>
      <c r="AN16" s="193"/>
      <c r="AO16" s="193"/>
      <c r="AP16" s="197"/>
      <c r="AQ16" s="194"/>
      <c r="AR16" s="193"/>
      <c r="AS16" s="193"/>
      <c r="AT16" s="194"/>
      <c r="AU16" s="195"/>
      <c r="AV16" s="191"/>
      <c r="AW16" s="191"/>
      <c r="AX16" s="191"/>
      <c r="AY16" s="191"/>
      <c r="AZ16" s="191"/>
      <c r="BA16" s="193"/>
      <c r="BB16" s="193"/>
      <c r="BC16" s="193"/>
      <c r="BD16" s="191"/>
      <c r="BE16" s="194"/>
      <c r="BF16" s="195"/>
      <c r="BG16" s="195"/>
      <c r="BH16" s="195"/>
      <c r="BI16" s="195"/>
      <c r="BJ16" s="195"/>
      <c r="BK16" s="195"/>
      <c r="BL16" s="193"/>
      <c r="BM16" s="193"/>
      <c r="BN16" s="193"/>
      <c r="BO16" s="193"/>
      <c r="BP16" s="193"/>
      <c r="BQ16" s="195"/>
      <c r="BR16" s="195"/>
      <c r="BS16" s="195"/>
      <c r="BT16" s="195"/>
      <c r="BU16" s="191"/>
      <c r="BV16" s="191"/>
      <c r="BW16" s="191"/>
      <c r="BX16" s="191"/>
      <c r="BY16" s="191"/>
      <c r="BZ16" s="191"/>
      <c r="CA16" s="191"/>
      <c r="CB16" s="193"/>
      <c r="CC16" s="193"/>
      <c r="CD16" s="195"/>
      <c r="CE16" s="195"/>
      <c r="CF16" s="191"/>
      <c r="CG16" s="191"/>
      <c r="CH16" s="195"/>
      <c r="CI16" s="195"/>
      <c r="CJ16" s="195"/>
      <c r="CK16" s="195"/>
      <c r="CL16" s="195"/>
      <c r="CM16" s="195"/>
      <c r="CN16" s="195"/>
      <c r="CO16" s="191"/>
      <c r="CP16" s="195"/>
      <c r="CQ16" s="195"/>
      <c r="CR16" s="195"/>
      <c r="CS16" s="195"/>
      <c r="CT16" s="195"/>
      <c r="CU16" s="191"/>
      <c r="CV16" s="193"/>
      <c r="CW16" s="193"/>
      <c r="CX16" s="194"/>
      <c r="CY16" s="195"/>
      <c r="CZ16" s="191"/>
      <c r="DA16" s="191"/>
      <c r="DB16" s="195"/>
      <c r="DC16" s="195"/>
      <c r="DD16" s="193"/>
      <c r="DE16" s="194"/>
      <c r="DF16" s="194"/>
      <c r="DG16" s="194"/>
      <c r="DH16" s="194"/>
      <c r="DI16" s="194"/>
      <c r="DJ16" s="194"/>
      <c r="DK16" s="194"/>
      <c r="DL16" s="194"/>
      <c r="DM16" s="194"/>
      <c r="DN16" s="195"/>
      <c r="DO16" s="195"/>
      <c r="DP16" s="195"/>
      <c r="DQ16" s="194"/>
      <c r="DR16" s="194"/>
      <c r="DS16" s="195"/>
      <c r="DT16" s="195"/>
      <c r="DU16" s="195"/>
      <c r="DV16" s="195"/>
    </row>
    <row r="17" spans="1:126" s="220" customFormat="1" ht="15" customHeight="1" x14ac:dyDescent="0.25">
      <c r="A17" s="188"/>
      <c r="B17" s="189"/>
      <c r="C17" s="189"/>
      <c r="D17" s="189"/>
      <c r="E17" s="190"/>
      <c r="F17" s="191"/>
      <c r="G17" s="191"/>
      <c r="H17" s="191"/>
      <c r="I17" s="191"/>
      <c r="J17" s="191"/>
      <c r="K17" s="191"/>
      <c r="L17" s="191"/>
      <c r="M17" s="191"/>
      <c r="N17" s="191"/>
      <c r="O17" s="191"/>
      <c r="P17" s="193"/>
      <c r="Q17" s="194"/>
      <c r="R17" s="194"/>
      <c r="S17" s="194"/>
      <c r="T17" s="194"/>
      <c r="U17" s="193"/>
      <c r="V17" s="193"/>
      <c r="W17" s="195"/>
      <c r="X17" s="193"/>
      <c r="Y17" s="196"/>
      <c r="Z17" s="194"/>
      <c r="AA17" s="193"/>
      <c r="AB17" s="193"/>
      <c r="AC17" s="197"/>
      <c r="AD17" s="193"/>
      <c r="AE17" s="197"/>
      <c r="AF17" s="195"/>
      <c r="AG17" s="197"/>
      <c r="AH17" s="193"/>
      <c r="AI17" s="197"/>
      <c r="AJ17" s="193"/>
      <c r="AK17" s="197"/>
      <c r="AL17" s="193"/>
      <c r="AM17" s="197"/>
      <c r="AN17" s="193"/>
      <c r="AO17" s="193"/>
      <c r="AP17" s="197"/>
      <c r="AQ17" s="194"/>
      <c r="AR17" s="193"/>
      <c r="AS17" s="193"/>
      <c r="AT17" s="194"/>
      <c r="AU17" s="195"/>
      <c r="AV17" s="191"/>
      <c r="AW17" s="191"/>
      <c r="AX17" s="191"/>
      <c r="AY17" s="191"/>
      <c r="AZ17" s="191"/>
      <c r="BA17" s="193"/>
      <c r="BB17" s="193"/>
      <c r="BC17" s="193"/>
      <c r="BD17" s="191"/>
      <c r="BE17" s="194"/>
      <c r="BF17" s="195"/>
      <c r="BG17" s="195"/>
      <c r="BH17" s="195"/>
      <c r="BI17" s="195"/>
      <c r="BJ17" s="195"/>
      <c r="BK17" s="195"/>
      <c r="BL17" s="193"/>
      <c r="BM17" s="193"/>
      <c r="BN17" s="193"/>
      <c r="BO17" s="193"/>
      <c r="BP17" s="193"/>
      <c r="BQ17" s="195"/>
      <c r="BR17" s="195"/>
      <c r="BS17" s="195"/>
      <c r="BT17" s="195"/>
      <c r="BU17" s="191"/>
      <c r="BV17" s="191"/>
      <c r="BW17" s="191"/>
      <c r="BX17" s="191"/>
      <c r="BY17" s="191"/>
      <c r="BZ17" s="191"/>
      <c r="CA17" s="191"/>
      <c r="CB17" s="193"/>
      <c r="CC17" s="193"/>
      <c r="CD17" s="195"/>
      <c r="CE17" s="195"/>
      <c r="CF17" s="191"/>
      <c r="CG17" s="191"/>
      <c r="CH17" s="195"/>
      <c r="CI17" s="195"/>
      <c r="CJ17" s="195"/>
      <c r="CK17" s="195"/>
      <c r="CL17" s="195"/>
      <c r="CM17" s="195"/>
      <c r="CN17" s="195"/>
      <c r="CO17" s="191"/>
      <c r="CP17" s="195"/>
      <c r="CQ17" s="195"/>
      <c r="CR17" s="195"/>
      <c r="CS17" s="195"/>
      <c r="CT17" s="195"/>
      <c r="CU17" s="191"/>
      <c r="CV17" s="193"/>
      <c r="CW17" s="193"/>
      <c r="CX17" s="194"/>
      <c r="CY17" s="195"/>
      <c r="CZ17" s="191"/>
      <c r="DA17" s="191"/>
      <c r="DB17" s="195"/>
      <c r="DC17" s="195"/>
      <c r="DD17" s="193"/>
      <c r="DE17" s="194"/>
      <c r="DF17" s="194"/>
      <c r="DG17" s="194"/>
      <c r="DH17" s="194"/>
      <c r="DI17" s="194"/>
      <c r="DJ17" s="194"/>
      <c r="DK17" s="194"/>
      <c r="DL17" s="194"/>
      <c r="DM17" s="194"/>
      <c r="DN17" s="195"/>
      <c r="DO17" s="195"/>
      <c r="DP17" s="195"/>
      <c r="DQ17" s="194"/>
      <c r="DR17" s="194"/>
      <c r="DS17" s="195"/>
      <c r="DT17" s="195"/>
      <c r="DU17" s="195"/>
      <c r="DV17" s="195"/>
    </row>
    <row r="18" spans="1:126" s="220" customFormat="1" ht="15" customHeight="1" x14ac:dyDescent="0.25">
      <c r="A18" s="188"/>
      <c r="B18" s="189"/>
      <c r="C18" s="189"/>
      <c r="D18" s="189"/>
      <c r="E18" s="190"/>
      <c r="F18" s="191"/>
      <c r="G18" s="191"/>
      <c r="H18" s="191"/>
      <c r="I18" s="191"/>
      <c r="J18" s="191"/>
      <c r="K18" s="191"/>
      <c r="L18" s="191"/>
      <c r="M18" s="191"/>
      <c r="N18" s="191"/>
      <c r="O18" s="191"/>
      <c r="P18" s="193"/>
      <c r="Q18" s="194"/>
      <c r="R18" s="194"/>
      <c r="S18" s="194"/>
      <c r="T18" s="194"/>
      <c r="U18" s="193"/>
      <c r="V18" s="193"/>
      <c r="W18" s="195"/>
      <c r="X18" s="193"/>
      <c r="Y18" s="196"/>
      <c r="Z18" s="194"/>
      <c r="AA18" s="193"/>
      <c r="AB18" s="193"/>
      <c r="AC18" s="197"/>
      <c r="AD18" s="193"/>
      <c r="AE18" s="197"/>
      <c r="AF18" s="195"/>
      <c r="AG18" s="197"/>
      <c r="AH18" s="193"/>
      <c r="AI18" s="197"/>
      <c r="AJ18" s="193"/>
      <c r="AK18" s="197"/>
      <c r="AL18" s="193"/>
      <c r="AM18" s="197"/>
      <c r="AN18" s="193"/>
      <c r="AO18" s="193"/>
      <c r="AP18" s="197"/>
      <c r="AQ18" s="194"/>
      <c r="AR18" s="193"/>
      <c r="AS18" s="193"/>
      <c r="AT18" s="194"/>
      <c r="AU18" s="195"/>
      <c r="AV18" s="191"/>
      <c r="AW18" s="191"/>
      <c r="AX18" s="191"/>
      <c r="AY18" s="191"/>
      <c r="AZ18" s="191"/>
      <c r="BA18" s="193"/>
      <c r="BB18" s="193"/>
      <c r="BC18" s="193"/>
      <c r="BD18" s="191"/>
      <c r="BE18" s="194"/>
      <c r="BF18" s="195"/>
      <c r="BG18" s="195"/>
      <c r="BH18" s="195"/>
      <c r="BI18" s="195"/>
      <c r="BJ18" s="195"/>
      <c r="BK18" s="195"/>
      <c r="BL18" s="193"/>
      <c r="BM18" s="193"/>
      <c r="BN18" s="193"/>
      <c r="BO18" s="193"/>
      <c r="BP18" s="193"/>
      <c r="BQ18" s="195"/>
      <c r="BR18" s="195"/>
      <c r="BS18" s="195"/>
      <c r="BT18" s="195"/>
      <c r="BU18" s="191"/>
      <c r="BV18" s="191"/>
      <c r="BW18" s="191"/>
      <c r="BX18" s="191"/>
      <c r="BY18" s="191"/>
      <c r="BZ18" s="191"/>
      <c r="CA18" s="191"/>
      <c r="CB18" s="193"/>
      <c r="CC18" s="193"/>
      <c r="CD18" s="195"/>
      <c r="CE18" s="195"/>
      <c r="CF18" s="191"/>
      <c r="CG18" s="191"/>
      <c r="CH18" s="195"/>
      <c r="CI18" s="195"/>
      <c r="CJ18" s="195"/>
      <c r="CK18" s="195"/>
      <c r="CL18" s="195"/>
      <c r="CM18" s="195"/>
      <c r="CN18" s="195"/>
      <c r="CO18" s="191"/>
      <c r="CP18" s="195"/>
      <c r="CQ18" s="195"/>
      <c r="CR18" s="195"/>
      <c r="CS18" s="195"/>
      <c r="CT18" s="195"/>
      <c r="CU18" s="191"/>
      <c r="CV18" s="193"/>
      <c r="CW18" s="193"/>
      <c r="CX18" s="194"/>
      <c r="CY18" s="195"/>
      <c r="CZ18" s="191"/>
      <c r="DA18" s="191"/>
      <c r="DB18" s="195"/>
      <c r="DC18" s="195"/>
      <c r="DD18" s="193"/>
      <c r="DE18" s="194"/>
      <c r="DF18" s="194"/>
      <c r="DG18" s="194"/>
      <c r="DH18" s="194"/>
      <c r="DI18" s="194"/>
      <c r="DJ18" s="194"/>
      <c r="DK18" s="194"/>
      <c r="DL18" s="194"/>
      <c r="DM18" s="194"/>
      <c r="DN18" s="195"/>
      <c r="DO18" s="195"/>
      <c r="DP18" s="195"/>
      <c r="DQ18" s="194"/>
      <c r="DR18" s="194"/>
      <c r="DS18" s="195"/>
      <c r="DT18" s="195"/>
      <c r="DU18" s="195"/>
      <c r="DV18" s="195"/>
    </row>
    <row r="19" spans="1:126" s="220" customFormat="1" ht="15" customHeight="1" x14ac:dyDescent="0.25">
      <c r="A19" s="188"/>
      <c r="B19" s="189"/>
      <c r="C19" s="189"/>
      <c r="D19" s="189"/>
      <c r="E19" s="190"/>
      <c r="F19" s="191"/>
      <c r="G19" s="191"/>
      <c r="H19" s="191"/>
      <c r="I19" s="191"/>
      <c r="J19" s="191"/>
      <c r="K19" s="191"/>
      <c r="L19" s="191"/>
      <c r="M19" s="191"/>
      <c r="N19" s="191"/>
      <c r="O19" s="191"/>
      <c r="P19" s="193"/>
      <c r="Q19" s="194"/>
      <c r="R19" s="194"/>
      <c r="S19" s="194"/>
      <c r="T19" s="194"/>
      <c r="U19" s="193"/>
      <c r="V19" s="193"/>
      <c r="W19" s="195"/>
      <c r="X19" s="193"/>
      <c r="Y19" s="196"/>
      <c r="Z19" s="194"/>
      <c r="AA19" s="193"/>
      <c r="AB19" s="193"/>
      <c r="AC19" s="197"/>
      <c r="AD19" s="193"/>
      <c r="AE19" s="197"/>
      <c r="AF19" s="195"/>
      <c r="AG19" s="197"/>
      <c r="AH19" s="193"/>
      <c r="AI19" s="197"/>
      <c r="AJ19" s="193"/>
      <c r="AK19" s="197"/>
      <c r="AL19" s="193"/>
      <c r="AM19" s="197"/>
      <c r="AN19" s="193"/>
      <c r="AO19" s="193"/>
      <c r="AP19" s="197"/>
      <c r="AQ19" s="194"/>
      <c r="AR19" s="193"/>
      <c r="AS19" s="193"/>
      <c r="AT19" s="194"/>
      <c r="AU19" s="195"/>
      <c r="AV19" s="191"/>
      <c r="AW19" s="191"/>
      <c r="AX19" s="191"/>
      <c r="AY19" s="191"/>
      <c r="AZ19" s="191"/>
      <c r="BA19" s="193"/>
      <c r="BB19" s="193"/>
      <c r="BC19" s="193"/>
      <c r="BD19" s="191"/>
      <c r="BE19" s="194"/>
      <c r="BF19" s="195"/>
      <c r="BG19" s="195"/>
      <c r="BH19" s="195"/>
      <c r="BI19" s="195"/>
      <c r="BJ19" s="195"/>
      <c r="BK19" s="195"/>
      <c r="BL19" s="193"/>
      <c r="BM19" s="193"/>
      <c r="BN19" s="193"/>
      <c r="BO19" s="193"/>
      <c r="BP19" s="193"/>
      <c r="BQ19" s="195"/>
      <c r="BR19" s="195"/>
      <c r="BS19" s="195"/>
      <c r="BT19" s="195"/>
      <c r="BU19" s="191"/>
      <c r="BV19" s="191"/>
      <c r="BW19" s="191"/>
      <c r="BX19" s="191"/>
      <c r="BY19" s="191"/>
      <c r="BZ19" s="191"/>
      <c r="CA19" s="191"/>
      <c r="CB19" s="193"/>
      <c r="CC19" s="193"/>
      <c r="CD19" s="195"/>
      <c r="CE19" s="195"/>
      <c r="CF19" s="191"/>
      <c r="CG19" s="191"/>
      <c r="CH19" s="195"/>
      <c r="CI19" s="195"/>
      <c r="CJ19" s="195"/>
      <c r="CK19" s="195"/>
      <c r="CL19" s="195"/>
      <c r="CM19" s="195"/>
      <c r="CN19" s="195"/>
      <c r="CO19" s="191"/>
      <c r="CP19" s="195"/>
      <c r="CQ19" s="195"/>
      <c r="CR19" s="195"/>
      <c r="CS19" s="195"/>
      <c r="CT19" s="195"/>
      <c r="CU19" s="191"/>
      <c r="CV19" s="193"/>
      <c r="CW19" s="193"/>
      <c r="CX19" s="194"/>
      <c r="CY19" s="195"/>
      <c r="CZ19" s="191"/>
      <c r="DA19" s="191"/>
      <c r="DB19" s="195"/>
      <c r="DC19" s="195"/>
      <c r="DD19" s="193"/>
      <c r="DE19" s="194"/>
      <c r="DF19" s="194"/>
      <c r="DG19" s="194"/>
      <c r="DH19" s="194"/>
      <c r="DI19" s="194"/>
      <c r="DJ19" s="194"/>
      <c r="DK19" s="194"/>
      <c r="DL19" s="194"/>
      <c r="DM19" s="194"/>
      <c r="DN19" s="195"/>
      <c r="DO19" s="195"/>
      <c r="DP19" s="195"/>
      <c r="DQ19" s="194"/>
      <c r="DR19" s="194"/>
      <c r="DS19" s="195"/>
      <c r="DT19" s="195"/>
      <c r="DU19" s="195"/>
      <c r="DV19" s="195"/>
    </row>
    <row r="20" spans="1:126" s="220" customFormat="1" ht="15" customHeight="1" x14ac:dyDescent="0.25">
      <c r="A20" s="188"/>
      <c r="B20" s="189"/>
      <c r="C20" s="189"/>
      <c r="D20" s="189"/>
      <c r="E20" s="190"/>
      <c r="F20" s="191"/>
      <c r="G20" s="191"/>
      <c r="H20" s="191"/>
      <c r="I20" s="191"/>
      <c r="J20" s="191"/>
      <c r="K20" s="191"/>
      <c r="L20" s="191"/>
      <c r="M20" s="191"/>
      <c r="N20" s="191"/>
      <c r="O20" s="191"/>
      <c r="P20" s="193"/>
      <c r="Q20" s="194"/>
      <c r="R20" s="194"/>
      <c r="S20" s="194"/>
      <c r="T20" s="194"/>
      <c r="U20" s="193"/>
      <c r="V20" s="193"/>
      <c r="W20" s="195"/>
      <c r="X20" s="193"/>
      <c r="Y20" s="196"/>
      <c r="Z20" s="194"/>
      <c r="AA20" s="193"/>
      <c r="AB20" s="193"/>
      <c r="AC20" s="197"/>
      <c r="AD20" s="193"/>
      <c r="AE20" s="197"/>
      <c r="AF20" s="195"/>
      <c r="AG20" s="197"/>
      <c r="AH20" s="193"/>
      <c r="AI20" s="197"/>
      <c r="AJ20" s="193"/>
      <c r="AK20" s="197"/>
      <c r="AL20" s="193"/>
      <c r="AM20" s="197"/>
      <c r="AN20" s="193"/>
      <c r="AO20" s="193"/>
      <c r="AP20" s="197"/>
      <c r="AQ20" s="194"/>
      <c r="AR20" s="193"/>
      <c r="AS20" s="193"/>
      <c r="AT20" s="194"/>
      <c r="AU20" s="195"/>
      <c r="AV20" s="191"/>
      <c r="AW20" s="191"/>
      <c r="AX20" s="191"/>
      <c r="AY20" s="191"/>
      <c r="AZ20" s="191"/>
      <c r="BA20" s="193"/>
      <c r="BB20" s="193"/>
      <c r="BC20" s="193"/>
      <c r="BD20" s="191"/>
      <c r="BE20" s="194"/>
      <c r="BF20" s="195"/>
      <c r="BG20" s="195"/>
      <c r="BH20" s="195"/>
      <c r="BI20" s="195"/>
      <c r="BJ20" s="195"/>
      <c r="BK20" s="195"/>
      <c r="BL20" s="193"/>
      <c r="BM20" s="193"/>
      <c r="BN20" s="193"/>
      <c r="BO20" s="193"/>
      <c r="BP20" s="193"/>
      <c r="BQ20" s="195"/>
      <c r="BR20" s="195"/>
      <c r="BS20" s="195"/>
      <c r="BT20" s="195"/>
      <c r="BU20" s="191"/>
      <c r="BV20" s="191"/>
      <c r="BW20" s="191"/>
      <c r="BX20" s="191"/>
      <c r="BY20" s="191"/>
      <c r="BZ20" s="191"/>
      <c r="CA20" s="191"/>
      <c r="CB20" s="193"/>
      <c r="CC20" s="193"/>
      <c r="CD20" s="195"/>
      <c r="CE20" s="195"/>
      <c r="CF20" s="191"/>
      <c r="CG20" s="191"/>
      <c r="CH20" s="195"/>
      <c r="CI20" s="195"/>
      <c r="CJ20" s="195"/>
      <c r="CK20" s="195"/>
      <c r="CL20" s="195"/>
      <c r="CM20" s="195"/>
      <c r="CN20" s="195"/>
      <c r="CO20" s="191"/>
      <c r="CP20" s="195"/>
      <c r="CQ20" s="195"/>
      <c r="CR20" s="195"/>
      <c r="CS20" s="195"/>
      <c r="CT20" s="195"/>
      <c r="CU20" s="191"/>
      <c r="CV20" s="193"/>
      <c r="CW20" s="193"/>
      <c r="CX20" s="194"/>
      <c r="CY20" s="195"/>
      <c r="CZ20" s="191"/>
      <c r="DA20" s="191"/>
      <c r="DB20" s="195"/>
      <c r="DC20" s="195"/>
      <c r="DD20" s="193"/>
      <c r="DE20" s="194"/>
      <c r="DF20" s="194"/>
      <c r="DG20" s="194"/>
      <c r="DH20" s="194"/>
      <c r="DI20" s="194"/>
      <c r="DJ20" s="194"/>
      <c r="DK20" s="194"/>
      <c r="DL20" s="194"/>
      <c r="DM20" s="194"/>
      <c r="DN20" s="195"/>
      <c r="DO20" s="195"/>
      <c r="DP20" s="195"/>
      <c r="DQ20" s="194"/>
      <c r="DR20" s="194"/>
      <c r="DS20" s="195"/>
      <c r="DT20" s="195"/>
      <c r="DU20" s="195"/>
      <c r="DV20" s="195"/>
    </row>
    <row r="21" spans="1:126" s="220" customFormat="1" ht="15" customHeight="1" x14ac:dyDescent="0.25">
      <c r="A21" s="188"/>
      <c r="B21" s="189"/>
      <c r="C21" s="189"/>
      <c r="D21" s="189"/>
      <c r="E21" s="190"/>
      <c r="F21" s="191"/>
      <c r="G21" s="191"/>
      <c r="H21" s="191"/>
      <c r="I21" s="191"/>
      <c r="J21" s="191"/>
      <c r="K21" s="191"/>
      <c r="L21" s="191"/>
      <c r="M21" s="191"/>
      <c r="N21" s="191"/>
      <c r="O21" s="191"/>
      <c r="P21" s="193"/>
      <c r="Q21" s="194"/>
      <c r="R21" s="194"/>
      <c r="S21" s="194"/>
      <c r="T21" s="194"/>
      <c r="U21" s="193"/>
      <c r="V21" s="193"/>
      <c r="W21" s="195"/>
      <c r="X21" s="193"/>
      <c r="Y21" s="196"/>
      <c r="Z21" s="194"/>
      <c r="AA21" s="193"/>
      <c r="AB21" s="193"/>
      <c r="AC21" s="197"/>
      <c r="AD21" s="193"/>
      <c r="AE21" s="197"/>
      <c r="AF21" s="195"/>
      <c r="AG21" s="197"/>
      <c r="AH21" s="193"/>
      <c r="AI21" s="197"/>
      <c r="AJ21" s="193"/>
      <c r="AK21" s="197"/>
      <c r="AL21" s="193"/>
      <c r="AM21" s="197"/>
      <c r="AN21" s="193"/>
      <c r="AO21" s="193"/>
      <c r="AP21" s="197"/>
      <c r="AQ21" s="194"/>
      <c r="AR21" s="193"/>
      <c r="AS21" s="193"/>
      <c r="AT21" s="194"/>
      <c r="AU21" s="195"/>
      <c r="AV21" s="191"/>
      <c r="AW21" s="191"/>
      <c r="AX21" s="191"/>
      <c r="AY21" s="191"/>
      <c r="AZ21" s="191"/>
      <c r="BA21" s="193"/>
      <c r="BB21" s="193"/>
      <c r="BC21" s="193"/>
      <c r="BD21" s="191"/>
      <c r="BE21" s="194"/>
      <c r="BF21" s="195"/>
      <c r="BG21" s="195"/>
      <c r="BH21" s="195"/>
      <c r="BI21" s="195"/>
      <c r="BJ21" s="195"/>
      <c r="BK21" s="195"/>
      <c r="BL21" s="193"/>
      <c r="BM21" s="193"/>
      <c r="BN21" s="193"/>
      <c r="BO21" s="193"/>
      <c r="BP21" s="193"/>
      <c r="BQ21" s="195"/>
      <c r="BR21" s="195"/>
      <c r="BS21" s="195"/>
      <c r="BT21" s="195"/>
      <c r="BU21" s="191"/>
      <c r="BV21" s="191"/>
      <c r="BW21" s="191"/>
      <c r="BX21" s="191"/>
      <c r="BY21" s="191"/>
      <c r="BZ21" s="191"/>
      <c r="CA21" s="191"/>
      <c r="CB21" s="193"/>
      <c r="CC21" s="193"/>
      <c r="CD21" s="195"/>
      <c r="CE21" s="195"/>
      <c r="CF21" s="191"/>
      <c r="CG21" s="191"/>
      <c r="CH21" s="195"/>
      <c r="CI21" s="195"/>
      <c r="CJ21" s="195"/>
      <c r="CK21" s="195"/>
      <c r="CL21" s="195"/>
      <c r="CM21" s="195"/>
      <c r="CN21" s="195"/>
      <c r="CO21" s="191"/>
      <c r="CP21" s="195"/>
      <c r="CQ21" s="195"/>
      <c r="CR21" s="195"/>
      <c r="CS21" s="195"/>
      <c r="CT21" s="195"/>
      <c r="CU21" s="191"/>
      <c r="CV21" s="193"/>
      <c r="CW21" s="193"/>
      <c r="CX21" s="194"/>
      <c r="CY21" s="195"/>
      <c r="CZ21" s="191"/>
      <c r="DA21" s="191"/>
      <c r="DB21" s="195"/>
      <c r="DC21" s="195"/>
      <c r="DD21" s="193"/>
      <c r="DE21" s="194"/>
      <c r="DF21" s="194"/>
      <c r="DG21" s="194"/>
      <c r="DH21" s="194"/>
      <c r="DI21" s="194"/>
      <c r="DJ21" s="194"/>
      <c r="DK21" s="194"/>
      <c r="DL21" s="194"/>
      <c r="DM21" s="194"/>
      <c r="DN21" s="195"/>
      <c r="DO21" s="195"/>
      <c r="DP21" s="195"/>
      <c r="DQ21" s="194"/>
      <c r="DR21" s="194"/>
      <c r="DS21" s="195"/>
      <c r="DT21" s="195"/>
      <c r="DU21" s="195"/>
      <c r="DV21" s="195"/>
    </row>
    <row r="22" spans="1:126" s="220" customFormat="1" ht="15" customHeight="1" x14ac:dyDescent="0.25">
      <c r="A22" s="188"/>
      <c r="B22" s="189"/>
      <c r="C22" s="189"/>
      <c r="D22" s="189"/>
      <c r="E22" s="190"/>
      <c r="F22" s="191"/>
      <c r="G22" s="191"/>
      <c r="H22" s="191"/>
      <c r="I22" s="191"/>
      <c r="J22" s="191"/>
      <c r="K22" s="191"/>
      <c r="L22" s="191"/>
      <c r="M22" s="191"/>
      <c r="N22" s="191"/>
      <c r="O22" s="191"/>
      <c r="P22" s="193"/>
      <c r="Q22" s="194"/>
      <c r="R22" s="194"/>
      <c r="S22" s="194"/>
      <c r="T22" s="194"/>
      <c r="U22" s="193"/>
      <c r="V22" s="193"/>
      <c r="W22" s="195"/>
      <c r="X22" s="193"/>
      <c r="Y22" s="196"/>
      <c r="Z22" s="194"/>
      <c r="AA22" s="193"/>
      <c r="AB22" s="193"/>
      <c r="AC22" s="197"/>
      <c r="AD22" s="193"/>
      <c r="AE22" s="197"/>
      <c r="AF22" s="195"/>
      <c r="AG22" s="197"/>
      <c r="AH22" s="193"/>
      <c r="AI22" s="197"/>
      <c r="AJ22" s="193"/>
      <c r="AK22" s="197"/>
      <c r="AL22" s="193"/>
      <c r="AM22" s="197"/>
      <c r="AN22" s="193"/>
      <c r="AO22" s="193"/>
      <c r="AP22" s="197"/>
      <c r="AQ22" s="194"/>
      <c r="AR22" s="193"/>
      <c r="AS22" s="193"/>
      <c r="AT22" s="194"/>
      <c r="AU22" s="195"/>
      <c r="AV22" s="191"/>
      <c r="AW22" s="191"/>
      <c r="AX22" s="191"/>
      <c r="AY22" s="191"/>
      <c r="AZ22" s="191"/>
      <c r="BA22" s="193"/>
      <c r="BB22" s="193"/>
      <c r="BC22" s="193"/>
      <c r="BD22" s="191"/>
      <c r="BE22" s="194"/>
      <c r="BF22" s="195"/>
      <c r="BG22" s="195"/>
      <c r="BH22" s="195"/>
      <c r="BI22" s="195"/>
      <c r="BJ22" s="195"/>
      <c r="BK22" s="195"/>
      <c r="BL22" s="193"/>
      <c r="BM22" s="193"/>
      <c r="BN22" s="193"/>
      <c r="BO22" s="193"/>
      <c r="BP22" s="193"/>
      <c r="BQ22" s="195"/>
      <c r="BR22" s="195"/>
      <c r="BS22" s="195"/>
      <c r="BT22" s="195"/>
      <c r="BU22" s="191"/>
      <c r="BV22" s="191"/>
      <c r="BW22" s="191"/>
      <c r="BX22" s="191"/>
      <c r="BY22" s="191"/>
      <c r="BZ22" s="191"/>
      <c r="CA22" s="191"/>
      <c r="CB22" s="193"/>
      <c r="CC22" s="193"/>
      <c r="CD22" s="195"/>
      <c r="CE22" s="195"/>
      <c r="CF22" s="191"/>
      <c r="CG22" s="191"/>
      <c r="CH22" s="195"/>
      <c r="CI22" s="195"/>
      <c r="CJ22" s="195"/>
      <c r="CK22" s="195"/>
      <c r="CL22" s="195"/>
      <c r="CM22" s="195"/>
      <c r="CN22" s="195"/>
      <c r="CO22" s="191"/>
      <c r="CP22" s="195"/>
      <c r="CQ22" s="195"/>
      <c r="CR22" s="195"/>
      <c r="CS22" s="195"/>
      <c r="CT22" s="195"/>
      <c r="CU22" s="191"/>
      <c r="CV22" s="193"/>
      <c r="CW22" s="193"/>
      <c r="CX22" s="194"/>
      <c r="CY22" s="195"/>
      <c r="CZ22" s="191"/>
      <c r="DA22" s="191"/>
      <c r="DB22" s="195"/>
      <c r="DC22" s="195"/>
      <c r="DD22" s="193"/>
      <c r="DE22" s="194"/>
      <c r="DF22" s="194"/>
      <c r="DG22" s="194"/>
      <c r="DH22" s="194"/>
      <c r="DI22" s="194"/>
      <c r="DJ22" s="194"/>
      <c r="DK22" s="194"/>
      <c r="DL22" s="194"/>
      <c r="DM22" s="194"/>
      <c r="DN22" s="195"/>
      <c r="DO22" s="195"/>
      <c r="DP22" s="195"/>
      <c r="DQ22" s="194"/>
      <c r="DR22" s="194"/>
      <c r="DS22" s="195"/>
      <c r="DT22" s="195"/>
      <c r="DU22" s="195"/>
      <c r="DV22" s="195"/>
    </row>
  </sheetData>
  <sortState xmlns:xlrd2="http://schemas.microsoft.com/office/spreadsheetml/2017/richdata2" ref="A1:DV6">
    <sortCondition descending="1" ref="A1"/>
  </sortState>
  <phoneticPr fontId="15" type="noConversion"/>
  <hyperlinks>
    <hyperlink ref="U2" r:id="rId1" display="https://www.theice.com/publicdocs/clear_credit/ICE_Clear_Credit_Collateral_Management.pdf" xr:uid="{DDD0B5FD-893A-4591-B3A5-6042B3927F0A}"/>
    <hyperlink ref="U7" r:id="rId2" xr:uid="{8D2B64FE-C318-4AC1-8F2F-82C40D9E82C1}"/>
  </hyperlinks>
  <pageMargins left="0.7" right="0.7" top="0.75" bottom="0.75" header="0.3" footer="0.3"/>
  <pageSetup paperSize="9" orientation="portrait"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13"/>
  <sheetViews>
    <sheetView zoomScale="110" zoomScaleNormal="110" workbookViewId="0">
      <pane ySplit="1" topLeftCell="A2" activePane="bottomLeft" state="frozen"/>
      <selection activeCell="I7" sqref="I7"/>
      <selection pane="bottomLeft" activeCell="I7" sqref="I7"/>
    </sheetView>
  </sheetViews>
  <sheetFormatPr baseColWidth="10" defaultColWidth="9.140625" defaultRowHeight="15" customHeight="1" x14ac:dyDescent="0.25"/>
  <cols>
    <col min="1" max="1" width="11.140625" style="231" bestFit="1" customWidth="1"/>
    <col min="2" max="2" width="15.140625" style="230" bestFit="1" customWidth="1"/>
    <col min="3" max="3" width="25.140625" style="230" bestFit="1" customWidth="1"/>
    <col min="4" max="4" width="11.140625" style="230" bestFit="1" customWidth="1"/>
    <col min="5" max="5" width="8.85546875" style="230" bestFit="1" customWidth="1"/>
    <col min="6" max="6" width="5.28515625" style="232" bestFit="1" customWidth="1"/>
    <col min="7" max="9" width="5.140625" style="232" bestFit="1" customWidth="1"/>
    <col min="10" max="10" width="16.28515625" style="239" bestFit="1" customWidth="1"/>
    <col min="11" max="14" width="5.140625" style="232" bestFit="1" customWidth="1"/>
    <col min="15" max="19" width="6.140625" style="232" bestFit="1" customWidth="1"/>
    <col min="20" max="20" width="16.28515625" style="232" bestFit="1" customWidth="1"/>
    <col min="21" max="161" width="10.7109375" style="230" customWidth="1"/>
    <col min="162" max="16384" width="9.140625" style="230"/>
  </cols>
  <sheetData>
    <row r="1" spans="1:20" s="209" customFormat="1" ht="15" customHeight="1" x14ac:dyDescent="0.25">
      <c r="A1" s="188" t="s">
        <v>48</v>
      </c>
      <c r="B1" s="189" t="s">
        <v>52</v>
      </c>
      <c r="C1" s="189" t="s">
        <v>58</v>
      </c>
      <c r="D1" s="189" t="s">
        <v>757</v>
      </c>
      <c r="E1" s="189" t="s">
        <v>62</v>
      </c>
      <c r="F1" s="191" t="s">
        <v>156</v>
      </c>
      <c r="G1" s="191" t="s">
        <v>160</v>
      </c>
      <c r="H1" s="191" t="s">
        <v>162</v>
      </c>
      <c r="I1" s="191" t="s">
        <v>164</v>
      </c>
      <c r="J1" s="190" t="s">
        <v>166</v>
      </c>
      <c r="K1" s="191" t="s">
        <v>168</v>
      </c>
      <c r="L1" s="191" t="s">
        <v>170</v>
      </c>
      <c r="M1" s="191" t="s">
        <v>172</v>
      </c>
      <c r="N1" s="191" t="s">
        <v>174</v>
      </c>
      <c r="O1" s="191" t="s">
        <v>176</v>
      </c>
      <c r="P1" s="191" t="s">
        <v>178</v>
      </c>
      <c r="Q1" s="191" t="s">
        <v>180</v>
      </c>
      <c r="R1" s="191" t="s">
        <v>182</v>
      </c>
      <c r="S1" s="191" t="s">
        <v>184</v>
      </c>
      <c r="T1" s="191" t="s">
        <v>187</v>
      </c>
    </row>
    <row r="2" spans="1:20" ht="15" customHeight="1" x14ac:dyDescent="0.25">
      <c r="A2" s="188">
        <v>46203</v>
      </c>
      <c r="B2" s="189" t="s">
        <v>683</v>
      </c>
      <c r="C2" s="189" t="s">
        <v>687</v>
      </c>
      <c r="D2" s="189" t="s">
        <v>693</v>
      </c>
      <c r="E2" s="189" t="s">
        <v>685</v>
      </c>
      <c r="F2" s="191">
        <v>0</v>
      </c>
      <c r="G2" s="191" t="s">
        <v>400</v>
      </c>
      <c r="H2" s="191" t="s">
        <v>400</v>
      </c>
      <c r="I2" s="191" t="s">
        <v>400</v>
      </c>
      <c r="J2" s="215">
        <v>369058659658.54498</v>
      </c>
      <c r="K2" s="191" t="s">
        <v>400</v>
      </c>
      <c r="L2" s="191" t="s">
        <v>400</v>
      </c>
      <c r="M2" s="191" t="s">
        <v>400</v>
      </c>
      <c r="N2" s="191" t="s">
        <v>400</v>
      </c>
      <c r="O2" s="191">
        <v>0</v>
      </c>
      <c r="P2" s="191" t="s">
        <v>400</v>
      </c>
      <c r="Q2" s="191" t="s">
        <v>400</v>
      </c>
      <c r="R2" s="191" t="s">
        <v>400</v>
      </c>
      <c r="S2" s="191" t="s">
        <v>400</v>
      </c>
      <c r="T2" s="215">
        <v>383210000000</v>
      </c>
    </row>
    <row r="3" spans="1:20" ht="15" customHeight="1" x14ac:dyDescent="0.25">
      <c r="A3" s="188">
        <v>46203</v>
      </c>
      <c r="B3" s="189" t="s">
        <v>683</v>
      </c>
      <c r="C3" s="189" t="s">
        <v>687</v>
      </c>
      <c r="D3" s="189" t="s">
        <v>694</v>
      </c>
      <c r="E3" s="189" t="s">
        <v>685</v>
      </c>
      <c r="F3" s="191">
        <v>0</v>
      </c>
      <c r="G3" s="191" t="s">
        <v>400</v>
      </c>
      <c r="H3" s="191" t="s">
        <v>400</v>
      </c>
      <c r="I3" s="191" t="s">
        <v>400</v>
      </c>
      <c r="J3" s="215">
        <v>369058659658.54498</v>
      </c>
      <c r="K3" s="191" t="s">
        <v>400</v>
      </c>
      <c r="L3" s="191" t="s">
        <v>400</v>
      </c>
      <c r="M3" s="191" t="s">
        <v>400</v>
      </c>
      <c r="N3" s="191" t="s">
        <v>400</v>
      </c>
      <c r="O3" s="191">
        <v>0</v>
      </c>
      <c r="P3" s="191" t="s">
        <v>400</v>
      </c>
      <c r="Q3" s="191" t="s">
        <v>400</v>
      </c>
      <c r="R3" s="191" t="s">
        <v>400</v>
      </c>
      <c r="S3" s="191" t="s">
        <v>400</v>
      </c>
      <c r="T3" s="215">
        <v>383210000000</v>
      </c>
    </row>
    <row r="4" spans="1:20" ht="15" customHeight="1" x14ac:dyDescent="0.25">
      <c r="A4" s="188">
        <v>46203</v>
      </c>
      <c r="B4" s="189" t="s">
        <v>683</v>
      </c>
      <c r="C4" s="189" t="s">
        <v>688</v>
      </c>
      <c r="D4" s="189" t="s">
        <v>693</v>
      </c>
      <c r="E4" s="189" t="s">
        <v>685</v>
      </c>
      <c r="F4" s="191">
        <v>0</v>
      </c>
      <c r="G4" s="191" t="s">
        <v>400</v>
      </c>
      <c r="H4" s="191" t="s">
        <v>400</v>
      </c>
      <c r="I4" s="191" t="s">
        <v>400</v>
      </c>
      <c r="J4" s="215">
        <v>147003245766.76001</v>
      </c>
      <c r="K4" s="191" t="s">
        <v>400</v>
      </c>
      <c r="L4" s="191" t="s">
        <v>400</v>
      </c>
      <c r="M4" s="191" t="s">
        <v>400</v>
      </c>
      <c r="N4" s="191" t="s">
        <v>400</v>
      </c>
      <c r="O4" s="191">
        <v>0</v>
      </c>
      <c r="P4" s="191" t="s">
        <v>400</v>
      </c>
      <c r="Q4" s="191" t="s">
        <v>400</v>
      </c>
      <c r="R4" s="191" t="s">
        <v>400</v>
      </c>
      <c r="S4" s="191" t="s">
        <v>400</v>
      </c>
      <c r="T4" s="215">
        <v>152640000000</v>
      </c>
    </row>
    <row r="5" spans="1:20" ht="15" customHeight="1" x14ac:dyDescent="0.25">
      <c r="A5" s="188">
        <v>46203</v>
      </c>
      <c r="B5" s="189" t="s">
        <v>683</v>
      </c>
      <c r="C5" s="189" t="s">
        <v>688</v>
      </c>
      <c r="D5" s="189" t="s">
        <v>694</v>
      </c>
      <c r="E5" s="189" t="s">
        <v>685</v>
      </c>
      <c r="F5" s="191">
        <v>0</v>
      </c>
      <c r="G5" s="191" t="s">
        <v>400</v>
      </c>
      <c r="H5" s="191" t="s">
        <v>400</v>
      </c>
      <c r="I5" s="191" t="s">
        <v>400</v>
      </c>
      <c r="J5" s="215">
        <v>147003245766.76001</v>
      </c>
      <c r="K5" s="191" t="s">
        <v>400</v>
      </c>
      <c r="L5" s="191" t="s">
        <v>400</v>
      </c>
      <c r="M5" s="191" t="s">
        <v>400</v>
      </c>
      <c r="N5" s="191" t="s">
        <v>400</v>
      </c>
      <c r="O5" s="191">
        <v>0</v>
      </c>
      <c r="P5" s="191" t="s">
        <v>400</v>
      </c>
      <c r="Q5" s="191" t="s">
        <v>400</v>
      </c>
      <c r="R5" s="191" t="s">
        <v>400</v>
      </c>
      <c r="S5" s="191" t="s">
        <v>400</v>
      </c>
      <c r="T5" s="215">
        <v>152640000000</v>
      </c>
    </row>
    <row r="6" spans="1:20" ht="15" customHeight="1" x14ac:dyDescent="0.25">
      <c r="A6" s="188">
        <v>46203</v>
      </c>
      <c r="B6" s="189" t="s">
        <v>683</v>
      </c>
      <c r="C6" s="189" t="s">
        <v>689</v>
      </c>
      <c r="D6" s="189" t="s">
        <v>693</v>
      </c>
      <c r="E6" s="189" t="s">
        <v>685</v>
      </c>
      <c r="F6" s="191">
        <v>0</v>
      </c>
      <c r="G6" s="191" t="s">
        <v>400</v>
      </c>
      <c r="H6" s="191" t="s">
        <v>400</v>
      </c>
      <c r="I6" s="191" t="s">
        <v>400</v>
      </c>
      <c r="J6" s="215">
        <v>20417117467.605598</v>
      </c>
      <c r="K6" s="191" t="s">
        <v>400</v>
      </c>
      <c r="L6" s="191" t="s">
        <v>400</v>
      </c>
      <c r="M6" s="191" t="s">
        <v>400</v>
      </c>
      <c r="N6" s="191" t="s">
        <v>400</v>
      </c>
      <c r="O6" s="191">
        <v>0</v>
      </c>
      <c r="P6" s="191" t="s">
        <v>400</v>
      </c>
      <c r="Q6" s="191" t="s">
        <v>400</v>
      </c>
      <c r="R6" s="191" t="s">
        <v>400</v>
      </c>
      <c r="S6" s="191" t="s">
        <v>400</v>
      </c>
      <c r="T6" s="215">
        <v>21200000000</v>
      </c>
    </row>
    <row r="7" spans="1:20" ht="15" customHeight="1" x14ac:dyDescent="0.25">
      <c r="A7" s="188">
        <v>46203</v>
      </c>
      <c r="B7" s="189" t="s">
        <v>683</v>
      </c>
      <c r="C7" s="189" t="s">
        <v>689</v>
      </c>
      <c r="D7" s="189" t="s">
        <v>694</v>
      </c>
      <c r="E7" s="189" t="s">
        <v>685</v>
      </c>
      <c r="F7" s="191">
        <v>0</v>
      </c>
      <c r="G7" s="191" t="s">
        <v>400</v>
      </c>
      <c r="H7" s="191" t="s">
        <v>400</v>
      </c>
      <c r="I7" s="191" t="s">
        <v>400</v>
      </c>
      <c r="J7" s="215">
        <v>20417117467.605598</v>
      </c>
      <c r="K7" s="191" t="s">
        <v>400</v>
      </c>
      <c r="L7" s="191" t="s">
        <v>400</v>
      </c>
      <c r="M7" s="191" t="s">
        <v>400</v>
      </c>
      <c r="N7" s="191" t="s">
        <v>400</v>
      </c>
      <c r="O7" s="191">
        <v>0</v>
      </c>
      <c r="P7" s="191" t="s">
        <v>400</v>
      </c>
      <c r="Q7" s="191" t="s">
        <v>400</v>
      </c>
      <c r="R7" s="191" t="s">
        <v>400</v>
      </c>
      <c r="S7" s="191" t="s">
        <v>400</v>
      </c>
      <c r="T7" s="215">
        <v>21200000000</v>
      </c>
    </row>
    <row r="8" spans="1:20" ht="15" customHeight="1" x14ac:dyDescent="0.25">
      <c r="A8" s="188">
        <v>46203</v>
      </c>
      <c r="B8" s="230" t="s">
        <v>683</v>
      </c>
      <c r="C8" s="230" t="s">
        <v>690</v>
      </c>
      <c r="D8" s="230" t="s">
        <v>693</v>
      </c>
      <c r="E8" s="189" t="s">
        <v>685</v>
      </c>
      <c r="F8" s="191">
        <v>0</v>
      </c>
      <c r="G8" s="191" t="s">
        <v>400</v>
      </c>
      <c r="H8" s="191" t="s">
        <v>400</v>
      </c>
      <c r="I8" s="191" t="s">
        <v>400</v>
      </c>
      <c r="J8" s="215">
        <v>244311998074.63199</v>
      </c>
      <c r="K8" s="191" t="s">
        <v>400</v>
      </c>
      <c r="L8" s="191" t="s">
        <v>400</v>
      </c>
      <c r="M8" s="191" t="s">
        <v>400</v>
      </c>
      <c r="N8" s="191" t="s">
        <v>400</v>
      </c>
      <c r="O8" s="191">
        <v>0</v>
      </c>
      <c r="P8" s="191" t="s">
        <v>400</v>
      </c>
      <c r="Q8" s="191" t="s">
        <v>400</v>
      </c>
      <c r="R8" s="191" t="s">
        <v>400</v>
      </c>
      <c r="S8" s="191" t="s">
        <v>400</v>
      </c>
      <c r="T8" s="215">
        <v>253680000000</v>
      </c>
    </row>
    <row r="9" spans="1:20" ht="15" customHeight="1" x14ac:dyDescent="0.25">
      <c r="A9" s="188">
        <v>46203</v>
      </c>
      <c r="B9" s="230" t="s">
        <v>683</v>
      </c>
      <c r="C9" s="230" t="s">
        <v>690</v>
      </c>
      <c r="D9" s="230" t="s">
        <v>694</v>
      </c>
      <c r="E9" s="189" t="s">
        <v>685</v>
      </c>
      <c r="F9" s="191">
        <v>0</v>
      </c>
      <c r="G9" s="191" t="s">
        <v>400</v>
      </c>
      <c r="H9" s="191" t="s">
        <v>400</v>
      </c>
      <c r="I9" s="191" t="s">
        <v>400</v>
      </c>
      <c r="J9" s="215">
        <v>244311998074.63199</v>
      </c>
      <c r="K9" s="191" t="s">
        <v>400</v>
      </c>
      <c r="L9" s="191" t="s">
        <v>400</v>
      </c>
      <c r="M9" s="191" t="s">
        <v>400</v>
      </c>
      <c r="N9" s="191" t="s">
        <v>400</v>
      </c>
      <c r="O9" s="191">
        <v>0</v>
      </c>
      <c r="P9" s="191" t="s">
        <v>400</v>
      </c>
      <c r="Q9" s="191" t="s">
        <v>400</v>
      </c>
      <c r="R9" s="191" t="s">
        <v>400</v>
      </c>
      <c r="S9" s="191" t="s">
        <v>400</v>
      </c>
      <c r="T9" s="215">
        <v>253680000000</v>
      </c>
    </row>
    <row r="10" spans="1:20" ht="15" customHeight="1" x14ac:dyDescent="0.25">
      <c r="A10" s="188">
        <v>46203</v>
      </c>
      <c r="B10" s="230" t="s">
        <v>683</v>
      </c>
      <c r="C10" s="230" t="s">
        <v>691</v>
      </c>
      <c r="D10" s="230" t="s">
        <v>693</v>
      </c>
      <c r="E10" s="189" t="s">
        <v>685</v>
      </c>
      <c r="F10" s="191">
        <v>0</v>
      </c>
      <c r="G10" s="191" t="s">
        <v>400</v>
      </c>
      <c r="H10" s="191" t="s">
        <v>400</v>
      </c>
      <c r="I10" s="191" t="s">
        <v>400</v>
      </c>
      <c r="J10" s="215">
        <v>20869761109.576099</v>
      </c>
      <c r="K10" s="191" t="s">
        <v>400</v>
      </c>
      <c r="L10" s="191" t="s">
        <v>400</v>
      </c>
      <c r="M10" s="191" t="s">
        <v>400</v>
      </c>
      <c r="N10" s="191" t="s">
        <v>400</v>
      </c>
      <c r="O10" s="191">
        <v>0</v>
      </c>
      <c r="P10" s="191" t="s">
        <v>400</v>
      </c>
      <c r="Q10" s="191" t="s">
        <v>400</v>
      </c>
      <c r="R10" s="191" t="s">
        <v>400</v>
      </c>
      <c r="S10" s="191" t="s">
        <v>400</v>
      </c>
      <c r="T10" s="215">
        <v>21670000000</v>
      </c>
    </row>
    <row r="11" spans="1:20" ht="15" customHeight="1" x14ac:dyDescent="0.25">
      <c r="A11" s="188">
        <v>46203</v>
      </c>
      <c r="B11" s="230" t="s">
        <v>683</v>
      </c>
      <c r="C11" s="230" t="s">
        <v>691</v>
      </c>
      <c r="D11" s="230" t="s">
        <v>694</v>
      </c>
      <c r="E11" s="189" t="s">
        <v>685</v>
      </c>
      <c r="F11" s="191">
        <v>0</v>
      </c>
      <c r="G11" s="191" t="s">
        <v>400</v>
      </c>
      <c r="H11" s="191" t="s">
        <v>400</v>
      </c>
      <c r="I11" s="191" t="s">
        <v>400</v>
      </c>
      <c r="J11" s="215">
        <v>20869761109.576099</v>
      </c>
      <c r="K11" s="191" t="s">
        <v>400</v>
      </c>
      <c r="L11" s="191" t="s">
        <v>400</v>
      </c>
      <c r="M11" s="191" t="s">
        <v>400</v>
      </c>
      <c r="N11" s="191" t="s">
        <v>400</v>
      </c>
      <c r="O11" s="191">
        <v>0</v>
      </c>
      <c r="P11" s="191" t="s">
        <v>400</v>
      </c>
      <c r="Q11" s="191" t="s">
        <v>400</v>
      </c>
      <c r="R11" s="191" t="s">
        <v>400</v>
      </c>
      <c r="S11" s="191" t="s">
        <v>400</v>
      </c>
      <c r="T11" s="215">
        <v>21670000000</v>
      </c>
    </row>
    <row r="12" spans="1:20" ht="15" customHeight="1" x14ac:dyDescent="0.25">
      <c r="A12" s="231">
        <v>46203</v>
      </c>
      <c r="B12" s="230" t="s">
        <v>683</v>
      </c>
      <c r="C12" s="230" t="s">
        <v>684</v>
      </c>
      <c r="D12" s="230" t="s">
        <v>693</v>
      </c>
      <c r="E12" s="189" t="s">
        <v>685</v>
      </c>
      <c r="F12" s="191">
        <v>0</v>
      </c>
      <c r="G12" s="191" t="s">
        <v>400</v>
      </c>
      <c r="H12" s="191" t="s">
        <v>400</v>
      </c>
      <c r="I12" s="191" t="s">
        <v>400</v>
      </c>
      <c r="J12" s="215">
        <v>801660782077.11902</v>
      </c>
      <c r="K12" s="191" t="s">
        <v>400</v>
      </c>
      <c r="L12" s="191" t="s">
        <v>400</v>
      </c>
      <c r="M12" s="191" t="s">
        <v>400</v>
      </c>
      <c r="N12" s="191" t="s">
        <v>400</v>
      </c>
      <c r="O12" s="191">
        <v>0</v>
      </c>
      <c r="P12" s="191" t="s">
        <v>400</v>
      </c>
      <c r="Q12" s="191" t="s">
        <v>400</v>
      </c>
      <c r="R12" s="191" t="s">
        <v>400</v>
      </c>
      <c r="S12" s="191" t="s">
        <v>400</v>
      </c>
      <c r="T12" s="215">
        <v>832400000000</v>
      </c>
    </row>
    <row r="13" spans="1:20" ht="15" customHeight="1" x14ac:dyDescent="0.25">
      <c r="A13" s="231">
        <v>46203</v>
      </c>
      <c r="B13" s="230" t="s">
        <v>683</v>
      </c>
      <c r="C13" s="230" t="s">
        <v>684</v>
      </c>
      <c r="D13" s="230" t="s">
        <v>694</v>
      </c>
      <c r="E13" s="189" t="s">
        <v>685</v>
      </c>
      <c r="F13" s="191">
        <v>0</v>
      </c>
      <c r="G13" s="191" t="s">
        <v>400</v>
      </c>
      <c r="H13" s="191" t="s">
        <v>400</v>
      </c>
      <c r="I13" s="191" t="s">
        <v>400</v>
      </c>
      <c r="J13" s="215">
        <v>801660782077.11902</v>
      </c>
      <c r="K13" s="191" t="s">
        <v>400</v>
      </c>
      <c r="L13" s="191" t="s">
        <v>400</v>
      </c>
      <c r="M13" s="191" t="s">
        <v>400</v>
      </c>
      <c r="N13" s="191" t="s">
        <v>400</v>
      </c>
      <c r="O13" s="191">
        <v>0</v>
      </c>
      <c r="P13" s="191" t="s">
        <v>400</v>
      </c>
      <c r="Q13" s="191" t="s">
        <v>400</v>
      </c>
      <c r="R13" s="191" t="s">
        <v>400</v>
      </c>
      <c r="S13" s="191" t="s">
        <v>400</v>
      </c>
      <c r="T13" s="215">
        <v>832400000000</v>
      </c>
    </row>
  </sheetData>
  <sortState xmlns:xlrd2="http://schemas.microsoft.com/office/spreadsheetml/2017/richdata2" ref="A1:T5">
    <sortCondition descending="1" ref="A1"/>
  </sortState>
  <phoneticPr fontId="1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b78bf74-ceab-4d16-a323-ae76a4fa0ba4">
      <UserInfo>
        <DisplayName>Andrés Mauricio  Castaño Lizarazo</DisplayName>
        <AccountId>23</AccountId>
        <AccountType/>
      </UserInfo>
      <UserInfo>
        <DisplayName>Jose Manuel Suarez Jimenez</DisplayName>
        <AccountId>12</AccountId>
        <AccountType/>
      </UserInfo>
      <UserInfo>
        <DisplayName>Nancy del Carmen  Quiceno</DisplayName>
        <AccountId>16</AccountId>
        <AccountType/>
      </UserInfo>
    </SharedWithUsers>
    <lcf76f155ced4ddcb4097134ff3c332f xmlns="f06503c5-b203-4ca6-af31-96f2a34b18c2">
      <Terms xmlns="http://schemas.microsoft.com/office/infopath/2007/PartnerControls"/>
    </lcf76f155ced4ddcb4097134ff3c332f>
    <TaxCatchAll xmlns="7b78bf74-ceab-4d16-a323-ae76a4fa0b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D4BB1D92E14A7449E3E7D1FB93EB91C" ma:contentTypeVersion="14" ma:contentTypeDescription="Crear nuevo documento." ma:contentTypeScope="" ma:versionID="f57c1d718006a1036c5572bf20252924">
  <xsd:schema xmlns:xsd="http://www.w3.org/2001/XMLSchema" xmlns:xs="http://www.w3.org/2001/XMLSchema" xmlns:p="http://schemas.microsoft.com/office/2006/metadata/properties" xmlns:ns2="f06503c5-b203-4ca6-af31-96f2a34b18c2" xmlns:ns3="7b78bf74-ceab-4d16-a323-ae76a4fa0ba4" targetNamespace="http://schemas.microsoft.com/office/2006/metadata/properties" ma:root="true" ma:fieldsID="d4256e68a0dbf872070785a948dee2c4" ns2:_="" ns3:_="">
    <xsd:import namespace="f06503c5-b203-4ca6-af31-96f2a34b18c2"/>
    <xsd:import namespace="7b78bf74-ceab-4d16-a323-ae76a4fa0ba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503c5-b203-4ca6-af31-96f2a34b18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b05a95c9-a8d2-4bbd-bcf8-220999a701f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78bf74-ceab-4d16-a323-ae76a4fa0ba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580cd16-3ba4-44d5-a1a2-16a21835abb5}" ma:internalName="TaxCatchAll" ma:showField="CatchAllData" ma:web="7b78bf74-ceab-4d16-a323-ae76a4fa0ba4">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G e m i n i   x m l n s = " h t t p : / / g e m i n i / p i v o t c u s t o m i z a t i o n / F o r m u l a B a r S t a t e " > < C u s t o m C o n t e n t > < ! [ C D A T A [ < S a n d b o x E d i t o r . F o r m u l a B a r S t a t e   x m l n s = " h t t p : / / s c h e m a s . d a t a c o n t r a c t . o r g / 2 0 0 4 / 0 7 / M i c r o s o f t . A n a l y s i s S e r v i c e s . C o m m o n "   x m l n s : i = " h t t p : / / w w w . w 3 . o r g / 2 0 0 1 / X M L S c h e m a - i n s t a n c e " > < H e i g h t > 6 6 < / H e i g h t > < / S a n d b o x E d i t o r . F o r m u l a B a r S t a t e > ] ] > < / C u s t o m C o n t e n t > < / G e m i n i > 
</file>

<file path=customXml/item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 C a l e n d a r i o 1 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 C a l e n d a r i o 1 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 C o l u m n s \ A � o < / K e y > < / a : K e y > < a : V a l u e   i : t y p e = " T a b l e W i d g e t B a s e V i e w S t a t e " / > < / a : K e y V a l u e O f D i a g r a m O b j e c t K e y a n y T y p e z b w N T n L X > < a : K e y V a l u e O f D i a g r a m O b j e c t K e y a n y T y p e z b w N T n L X > < a : K e y > < K e y > C o l u m n s \ N � m e r o   d e   m e s < / K e y > < / a : K e y > < a : V a l u e   i : t y p e = " T a b l e W i d g e t B a s e V i e w S t a t e " / > < / a : K e y V a l u e O f D i a g r a m O b j e c t K e y a n y T y p e z b w N T n L X > < a : K e y V a l u e O f D i a g r a m O b j e c t K e y a n y T y p e z b w N T n L X > < a : K e y > < K e y > C o l u m n s \ M e s < / K e y > < / a : K e y > < a : V a l u e   i : t y p e = " T a b l e W i d g e t B a s e V i e w S t a t e " / > < / a : K e y V a l u e O f D i a g r a m O b j e c t K e y a n y T y p e z b w N T n L X > < a : K e y V a l u e O f D i a g r a m O b j e c t K e y a n y T y p e z b w N T n L X > < a : K e y > < K e y > C o l u m n s \ M M M - A A A A < / K e y > < / a : K e y > < a : V a l u e   i : t y p e = " T a b l e W i d g e t B a s e V i e w S t a t e " / > < / a : K e y V a l u e O f D i a g r a m O b j e c t K e y a n y T y p e z b w N T n L X > < a : K e y V a l u e O f D i a g r a m O b j e c t K e y a n y T y p e z b w N T n L X > < a : K e y > < K e y > C o l u m n s \ N � m e r o   d e   d � a   d e   l a   s e m a n a < / K e y > < / a : K e y > < a : V a l u e   i : t y p e = " T a b l e W i d g e t B a s e V i e w S t a t e " / > < / a : K e y V a l u e O f D i a g r a m O b j e c t K e y a n y T y p e z b w N T n L X > < a : K e y V a l u e O f D i a g r a m O b j e c t K e y a n y T y p e z b w N T n L X > < a : K e y > < K e y > C o l u m n s \ D � a   d e   l a   s e m a n a < / K e y > < / a : K e y > < a : V a l u e   i : t y p e = " T a b l e W i d g e t B a s e V i e w S t a t e " / > < / a : K e y V a l u e O f D i a g r a m O b j e c t K e y a n y T y p e z b w N T n L X > < a : K e y V a l u e O f D i a g r a m O b j e c t K e y a n y T y p e z b w N T n L X > < a : K e y > < K e y > C o l u m n s \ T r i m e s t r e < / K e y > < / a : K e y > < a : V a l u e   i : t y p e = " T a b l e W i d g e t B a s e V i e w S t a t e " / > < / a : K e y V a l u e O f D i a g r a m O b j e c t K e y a n y T y p e z b w N T n L X > < a : K e y V a l u e O f D i a g r a m O b j e c t K e y a n y T y p e z b w N T n L X > < a : K e y > < K e y > C o l u m n s \ T r i m e s t r e _ A � o _ C o r r i d o < / K e y > < / a : K e y > < a : V a l u e   i : t y p e = " T a b l e W i d g e t B a s e V i e w S t a t e " / > < / a : K e y V a l u e O f D i a g r a m O b j e c t K e y a n y T y p e z b w N T n L X > < a : K e y V a l u e O f D i a g r a m O b j e c t K e y a n y T y p e z b w N T n L X > < a : K e y > < K e y > C o l u m n s \ F i n   T r i m e s t r e 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 P A   P R O D U < / 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 P A   P R O D U < / 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 C o l u m n s \ S E G M E N T O _ N O M B R E < / K e y > < / a : K e y > < a : V a l u e   i : t y p e = " T a b l e W i d g e t B a s e V i e w S t a t e " / > < / a : K e y V a l u e O f D i a g r a m O b j e c t K e y a n y T y p e z b w N T n L X > < a : K e y V a l u e O f D i a g r a m O b j e c t K e y a n y T y p e z b w N T n L X > < a : K e y > < K e y > C o l u m n s \ P R O D U C T O _ N O M B R E < / K e y > < / a : K e y > < a : V a l u e   i : t y p e = " T a b l e W i d g e t B a s e V i e w S t a t e " / > < / a : K e y V a l u e O f D i a g r a m O b j e c t K e y a n y T y p e z b w N T n L X > < a : K e y V a l u e O f D i a g r a m O b j e c t K e y a n y T y p e z b w N T n L X > < a : K e y > < K e y > C o l u m n s \ P O S _ V O L U M E N _ C O M P R A < / K e y > < / a : K e y > < a : V a l u e   i : t y p e = " T a b l e W i d g e t B a s e V i e w S t a t e " / > < / a : K e y V a l u e O f D i a g r a m O b j e c t K e y a n y T y p e z b w N T n L X > < a : K e y V a l u e O f D i a g r a m O b j e c t K e y a n y T y p e z b w N T n L X > < a : K e y > < K e y > C o l u m n s \ P O S _ A B I E R T A < / 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 V O L P R O D < / 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 V O L P R O D < / 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 C o l u m n s \ P R O D U C T O _ N O M B R E < / K e y > < / a : K e y > < a : V a l u e   i : t y p e = " T a b l e W i d g e t B a s e V i e w S t a t e " / > < / a : K e y V a l u e O f D i a g r a m O b j e c t K e y a n y T y p e z b w N T n L X > < a : K e y V a l u e O f D i a g r a m O b j e c t K e y a n y T y p e z b w N T n L X > < a : K e y > < K e y > C o l u m n s \ M O N T O _ C O M P R A < / K e y > < / a : K e y > < a : V a l u e   i : t y p e = " T a b l e W i d g e t B a s e V i e w S t a t e " / > < / a : K e y V a l u e O f D i a g r a m O b j e c t K e y a n y T y p e z b w N T n L X > < a : K e y V a l u e O f D i a g r a m O b j e c t K e y a n y T y p e z b w N T n L X > < a : K e y > < K e y > C o l u m n s \ V O L U M E N _ C O M P R A < / 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 A J U S T E S   G A R A N T 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 A J U S T E S   G A R A N T 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 C o l u m n s \ A T R _ F E C H A S E S I O N < / K e y > < / a : K e y > < a : V a l u e   i : t y p e = " T a b l e W i d g e t B a s e V i e w S t a t e " / > < / a : K e y V a l u e O f D i a g r a m O b j e c t K e y a n y T y p e z b w N T n L X > < a : K e y V a l u e O f D i a g r a m O b j e c t K e y a n y T y p e z b w N T n L X > < a : K e y > < K e y > C o l u m n s \ A J U S T E _ L I Q < / 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 P A   T I P O   C U E N T A 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 P A   T I P O   C U E N T A 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 C o l u m n s \ F E C H A S E S I O N < / K e y > < / a : K e y > < a : V a l u e   i : t y p e = " T a b l e W i d g e t B a s e V i e w S t a t e " / > < / a : K e y V a l u e O f D i a g r a m O b j e c t K e y a n y T y p e z b w N T n L X > < a : K e y V a l u e O f D i a g r a m O b j e c t K e y a n y T y p e z b w N T n L X > < a : K e y > < K e y > C o l u m n s \ B K _ S E G M E N T O < / K e y > < / a : K e y > < a : V a l u e   i : t y p e = " T a b l e W i d g e t B a s e V i e w S t a t e " / > < / a : K e y V a l u e O f D i a g r a m O b j e c t K e y a n y T y p e z b w N T n L X > < a : K e y V a l u e O f D i a g r a m O b j e c t K e y a n y T y p e z b w N T n L X > < a : K e y > < K e y > C o l u m n s \ T I P O _ C U E N T A < / K e y > < / a : K e y > < a : V a l u e   i : t y p e = " T a b l e W i d g e t B a s e V i e w S t a t e " / > < / a : K e y V a l u e O f D i a g r a m O b j e c t K e y a n y T y p e z b w N T n L X > < a : K e y V a l u e O f D i a g r a m O b j e c t K e y a n y T y p e z b w N T n L X > < a : K e y > < K e y > C o l u m n s \ P A _ D O S _ P U N T A S < / 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 E X T _ D A _ D I V _ T R M 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 E X T _ D A _ D I V _ T R M 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 C o l u m n s \ T R M _ A C T U A L < / K e y > < / a : K e y > < a : V a l u e   i : t y p e = " T a b l e W i d g e t B a s e V i e w S t a t e " / > < / a : K e y V a l u e O f D i a g r a m O b j e c t K e y a n y T y p e z b w N T n L X > < a : K e y V a l u e O f D i a g r a m O b j e c t K e y a n y T y p e z b w N T n L X > < a : K e y > < K e y > C o l u m n s \ T R M _ S I G U I E N T E 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 G t i a F a l t a n t e 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 G t i a F a l t a n t e 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 C o l u m n s \ S E G M E N T O _ I D < / 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 C o l u m n s \ M A X _ G F 1 < / K e y > < / a : K e y > < a : V a l u e   i : t y p e = " T a b l e W i d g e t B a s e V i e w S t a t e " / > < / a : K e y V a l u e O f D i a g r a m O b j e c t K e y a n y T y p e z b w N T n L X > < a : K e y V a l u e O f D i a g r a m O b j e c t K e y a n y T y p e z b w N T n L X > < a : K e y > < K e y > C o l u m n s \ P R O M _ G F 1 < / K e y > < / a : K e y > < a : V a l u e   i : t y p e = " T a b l e W i d g e t B a s e V i e w S t a t e " / > < / a : K e y V a l u e O f D i a g r a m O b j e c t K e y a n y T y p e z b w N T n L X > < a : K e y V a l u e O f D i a g r a m O b j e c t K e y a n y T y p e z b w N T n L X > < a : K e y > < K e y > C o l u m n s \ M A X _ G F 2 < / K e y > < / a : K e y > < a : V a l u e   i : t y p e = " T a b l e W i d g e t B a s e V i e w S t a t e " / > < / a : K e y V a l u e O f D i a g r a m O b j e c t K e y a n y T y p e z b w N T n L X > < a : K e y V a l u e O f D i a g r a m O b j e c t K e y a n y T y p e z b w N T n L X > < a : K e y > < K e y > C o l u m n s \ P R O M _ G F 2 < / 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 R S S   A � O < / 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 R S S   A � O < / 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 C o l u m n s \ S E G M E N T O _ I D < / K e y > < / a : K e y > < a : V a l u e   i : t y p e = " T a b l e W i d g e t B a s e V i e w S t a t e " / > < / a : K e y V a l u e O f D i a g r a m O b j e c t K e y a n y T y p e z b w N T n L X > < a : K e y V a l u e O f D i a g r a m O b j e c t K e y a n y T y p e z b w N T n L X > < a : K e y > < K e y > C o l u m n s \ M I E M B R O _ L I Q _ I D _ 1 < / K e y > < / a : K e y > < a : V a l u e   i : t y p e = " T a b l e W i d g e t B a s e V i e w S t a t e " / > < / a : K e y V a l u e O f D i a g r a m O b j e c t K e y a n y T y p e z b w N T n L X > < a : K e y V a l u e O f D i a g r a m O b j e c t K e y a n y T y p e z b w N T n L X > < a : K e y > < K e y > C o l u m n s \ M I E M B R O _ L I Q _ I D _ 2 < / K e y > < / a : K e y > < a : V a l u e   i : t y p e = " T a b l e W i d g e t B a s e V i e w S t a t e " / > < / a : K e y V a l u e O f D i a g r a m O b j e c t K e y a n y T y p e z b w N T n L X > < a : K e y V a l u e O f D i a g r a m O b j e c t K e y a n y T y p e z b w N T n L X > < a : K e y > < K e y > C o l u m n s \ R S S _ 2 _ M A Y O R E S < / K e y > < / a : K e y > < a : V a l u e   i : t y p e = " T a b l e W i d g e t B a s e V i e w S t a t e " / > < / a : K e y V a l u e O f D i a g r a m O b j e c t K e y a n y T y p e z b w N T n L X > < a : K e y V a l u e O f D i a g r a m O b j e c t K e y a n y T y p e z b w N T n L X > < a : K e y > < K e y > C o l u m n s \ R S E _ 1 < / K e y > < / a : K e y > < a : V a l u e   i : t y p e = " T a b l e W i d g e t B a s e V i e w S t a t e " / > < / a : K e y V a l u e O f D i a g r a m O b j e c t K e y a n y T y p e z b w N T n L X > < a : K e y V a l u e O f D i a g r a m O b j e c t K e y a n y T y p e z b w N T n L X > < a : K e y > < K e y > C o l u m n s \ R S E _ 2 < / K e y > < / a : K e y > < a : V a l u e   i : t y p e = " T a b l e W i d g e t B a s e V i e w S t a t e " / > < / a : K e y V a l u e O f D i a g r a m O b j e c t K e y a n y T y p e z b w N T n L X > < a : K e y V a l u e O f D i a g r a m O b j e c t K e y a n y T y p e z b w N T n L X > < a : K e y > < K e y > C o l u m n s \ G A R A N T I A _ C O N S O L I D A D A _ 1 < / K e y > < / a : K e y > < a : V a l u e   i : t y p e = " T a b l e W i d g e t B a s e V i e w S t a t e " / > < / a : K e y V a l u e O f D i a g r a m O b j e c t K e y a n y T y p e z b w N T n L X > < a : K e y V a l u e O f D i a g r a m O b j e c t K e y a n y T y p e z b w N T n L X > < a : K e y > < K e y > C o l u m n s \ G A R A N T I A _ C O N S O L I D A D A _ 2 < / K e y > < / a : K e y > < a : V a l u e   i : t y p e = " T a b l e W i d g e t B a s e V i e w S t a t e " / > < / a : K e y V a l u e O f D i a g r a m O b j e c t K e y a n y T y p e z b w N T n L X > < a : K e y V a l u e O f D i a g r a m O b j e c t K e y a n y T y p e z b w N T n L X > < a : K e y > < K e y > C o l u m n s \ M E T R I C A 1 < / K e y > < / a : K e y > < a : V a l u e   i : t y p e = " T a b l e W i d g e t B a s e V i e w S t a t e " / > < / a : K e y V a l u e O f D i a g r a m O b j e c t K e y a n y T y p e z b w N T n L X > < a : K e y V a l u e O f D i a g r a m O b j e c t K e y a n y T y p e z b w N T n L X > < a : K e y > < K e y > C o l u m n s \ M E T R I C A 2 < / K e y > < / a : K e y > < a : V a l u e   i : t y p e = " T a b l e W i d g e t B a s e V i e w S t a t e " / > < / a : K e y V a l u e O f D i a g r a m O b j e c t K e y a n y T y p e z b w N T n L X > < a : K e y V a l u e O f D i a g r a m O b j e c t K e y a n y T y p e z b w N T n L X > < a : K e y > < K e y > C o l u m n s \ F G C < / K e y > < / a : K e y > < a : V a l u e   i : t y p e = " T a b l e W i d g e t B a s e V i e w S t a t e " / > < / a : K e y V a l u e O f D i a g r a m O b j e c t K e y a n y T y p e z b w N T n L X > < a : K e y V a l u e O f D i a g r a m O b j e c t K e y a n y T y p e z b w N T n L X > < a : K e y > < K e y > C o l u m n s \ M E T R I C A 4 4 4 < / 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 H S _ G E N _ R S E _ T E S T _ F G C < / 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 H S _ G E N _ R S E _ T E S T _ F G C < / 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 C o l u m n s \ S E G M E N T O _ I D < / K e y > < / a : K e y > < a : V a l u e   i : t y p e = " T a b l e W i d g e t B a s e V i e w S t a t e " / > < / a : K e y V a l u e O f D i a g r a m O b j e c t K e y a n y T y p e z b w N T n L X > < a : K e y V a l u e O f D i a g r a m O b j e c t K e y a n y T y p e z b w N T n L X > < a : K e y > < K e y > C o l u m n s \ S E G M E N T O _ N O M B R E < / K e y > < / a : K e y > < a : V a l u e   i : t y p e = " T a b l e W i d g e t B a s e V i e w S t a t e " / > < / a : K e y V a l u e O f D i a g r a m O b j e c t K e y a n y T y p e z b w N T n L X > < a : K e y V a l u e O f D i a g r a m O b j e c t K e y a n y T y p e z b w N T n L X > < a : K e y > < K e y > C o l u m n s \ M I E M B R O _ L I Q _ I D _ 2 < / K e y > < / a : K e y > < a : V a l u e   i : t y p e = " T a b l e W i d g e t B a s e V i e w S t a t e " / > < / a : K e y V a l u e O f D i a g r a m O b j e c t K e y a n y T y p e z b w N T n L X > < a : K e y V a l u e O f D i a g r a m O b j e c t K e y a n y T y p e z b w N T n L X > < a : K e y > < K e y > C o l u m n s \ M I E M B R O _ L I Q _ I D _ 1 < / K e y > < / a : K e y > < a : V a l u e   i : t y p e = " T a b l e W i d g e t B a s e V i e w S t a t e " / > < / a : K e y V a l u e O f D i a g r a m O b j e c t K e y a n y T y p e z b w N T n L X > < a : K e y V a l u e O f D i a g r a m O b j e c t K e y a n y T y p e z b w N T n L X > < a : K e y > < K e y > C o l u m n s \ M I E M B R O _ L I Q _ I D _ F I C T I C I O _ 2 < / K e y > < / a : K e y > < a : V a l u e   i : t y p e = " T a b l e W i d g e t B a s e V i e w S t a t e " / > < / a : K e y V a l u e O f D i a g r a m O b j e c t K e y a n y T y p e z b w N T n L X > < a : K e y V a l u e O f D i a g r a m O b j e c t K e y a n y T y p e z b w N T n L X > < a : K e y > < K e y > C o l u m n s \ M I E M B R O _ L I Q _ I D _ F I C T I C I O _ 1 < / K e y > < / a : K e y > < a : V a l u e   i : t y p e = " T a b l e W i d g e t B a s e V i e w S t a t e " / > < / a : K e y V a l u e O f D i a g r a m O b j e c t K e y a n y T y p e z b w N T n L X > < a : K e y V a l u e O f D i a g r a m O b j e c t K e y a n y T y p e z b w N T n L X > < a : K e y > < K e y > C o l u m n s \ R S E _ 2 < / K e y > < / a : K e y > < a : V a l u e   i : t y p e = " T a b l e W i d g e t B a s e V i e w S t a t e " / > < / a : K e y V a l u e O f D i a g r a m O b j e c t K e y a n y T y p e z b w N T n L X > < a : K e y V a l u e O f D i a g r a m O b j e c t K e y a n y T y p e z b w N T n L X > < a : K e y > < K e y > C o l u m n s \ R S E _ 1 < / K e y > < / a : K e y > < a : V a l u e   i : t y p e = " T a b l e W i d g e t B a s e V i e w S t a t e " / > < / a : K e y V a l u e O f D i a g r a m O b j e c t K e y a n y T y p e z b w N T n L X > < a : K e y V a l u e O f D i a g r a m O b j e c t K e y a n y T y p e z b w N T n L X > < a : K e y > < K e y > C o l u m n s \ G A R A N T I A _ G I S T < / K e y > < / a : K e y > < a : V a l u e   i : t y p e = " T a b l e W i d g e t B a s e V i e w S t a t e " / > < / a : K e y V a l u e O f D i a g r a m O b j e c t K e y a n y T y p e z b w N T n L X > < a : K e y V a l u e O f D i a g r a m O b j e c t K e y a n y T y p e z b w N T n L X > < a : K e y > < K e y > C o l u m n s \ G A R A N T I A _ G G L < / K e y > < / a : K e y > < a : V a l u e   i : t y p e = " T a b l e W i d g e t B a s e V i e w S t a t e " / > < / a : K e y V a l u e O f D i a g r a m O b j e c t K e y a n y T y p e z b w N T n L X > < a : K e y V a l u e O f D i a g r a m O b j e c t K e y a n y T y p e z b w N T n L X > < a : K e y > < K e y > C o l u m n s \ G A R A N T I A _ G P T < / K e y > < / a : K e y > < a : V a l u e   i : t y p e = " T a b l e W i d g e t B a s e V i e w S t a t e " / > < / a : K e y V a l u e O f D i a g r a m O b j e c t K e y a n y T y p e z b w N T n L X > < a : K e y V a l u e O f D i a g r a m O b j e c t K e y a n y T y p e z b w N T n L X > < a : K e y > < K e y > C o l u m n s \ G A R A N T I A _ F G C < / K e y > < / a : K e y > < a : V a l u e   i : t y p e = " T a b l e W i d g e t B a s e V i e w S t a t e " / > < / a : K e y V a l u e O f D i a g r a m O b j e c t K e y a n y T y p e z b w N T n L X > < a : K e y V a l u e O f D i a g r a m O b j e c t K e y a n y T y p e z b w N T n L X > < a : K e y > < K e y > C o l u m n s \ G A R A N T I A _ F G G _ C R C C < / K e y > < / a : K e y > < a : V a l u e   i : t y p e = " T a b l e W i d g e t B a s e V i e w S t a t e " / > < / a : K e y V a l u e O f D i a g r a m O b j e c t K e y a n y T y p e z b w N T n L X > < a : K e y V a l u e O f D i a g r a m O b j e c t K e y a n y T y p e z b w N T n L X > < a : K e y > < K e y > C o l u m n s \ C o l u m n a   c a l c u l a d a   1 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 C a l e n d a r i o < / 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 C a l e n d a r i o < / 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 C o l u m n s \ A � o < / K e y > < / a : K e y > < a : V a l u e   i : t y p e = " T a b l e W i d g e t B a s e V i e w S t a t e " / > < / a : K e y V a l u e O f D i a g r a m O b j e c t K e y a n y T y p e z b w N T n L X > < a : K e y V a l u e O f D i a g r a m O b j e c t K e y a n y T y p e z b w N T n L X > < a : K e y > < K e y > C o l u m n s \ N � m e r o   d e   m e s < / K e y > < / a : K e y > < a : V a l u e   i : t y p e = " T a b l e W i d g e t B a s e V i e w S t a t e " / > < / a : K e y V a l u e O f D i a g r a m O b j e c t K e y a n y T y p e z b w N T n L X > < a : K e y V a l u e O f D i a g r a m O b j e c t K e y a n y T y p e z b w N T n L X > < a : K e y > < K e y > C o l u m n s \ M e s < / K e y > < / a : K e y > < a : V a l u e   i : t y p e = " T a b l e W i d g e t B a s e V i e w S t a t e " / > < / a : K e y V a l u e O f D i a g r a m O b j e c t K e y a n y T y p e z b w N T n L X > < a : K e y V a l u e O f D i a g r a m O b j e c t K e y a n y T y p e z b w N T n L X > < a : K e y > < K e y > C o l u m n s \ M M M - A A A A < / K e y > < / a : K e y > < a : V a l u e   i : t y p e = " T a b l e W i d g e t B a s e V i e w S t a t e " / > < / a : K e y V a l u e O f D i a g r a m O b j e c t K e y a n y T y p e z b w N T n L X > < a : K e y V a l u e O f D i a g r a m O b j e c t K e y a n y T y p e z b w N T n L X > < a : K e y > < K e y > C o l u m n s \ N � m e r o   d e   d � a   d e   l a   s e m a n a < / K e y > < / a : K e y > < a : V a l u e   i : t y p e = " T a b l e W i d g e t B a s e V i e w S t a t e " / > < / a : K e y V a l u e O f D i a g r a m O b j e c t K e y a n y T y p e z b w N T n L X > < a : K e y V a l u e O f D i a g r a m O b j e c t K e y a n y T y p e z b w N T n L X > < a : K e y > < K e y > C o l u m n s \ D � a   d e   l a   s e m a n a < / K e y > < / a : K e y > < a : V a l u e   i : t y p e = " T a b l e W i d g e t B a s e V i e w S t a t e " / > < / a : K e y V a l u e O f D i a g r a m O b j e c t K e y a n y T y p e z b w N T n L X > < a : K e y V a l u e O f D i a g r a m O b j e c t K e y a n y T y p e z b w N T n L X > < a : K e y > < K e y > C o l u m n s \ T r i m e s t r e < / K e y > < / a : K e y > < a : V a l u e   i : t y p e = " T a b l e W i d g e t B a s e V i e w S t a t e " / > < / a : K e y V a l u e O f D i a g r a m O b j e c t K e y a n y T y p e z b w N T n L X > < a : K e y V a l u e O f D i a g r a m O b j e c t K e y a n y T y p e z b w N T n L X > < a : K e y > < K e y > C o l u m n s \ T r i m e s t r e _ A � o _ C o r r i d o < / K e y > < / a : K e y > < a : V a l u e   i : t y p e = " T a b l e W i d g e t B a s e V i e w S t a t e " / > < / a : K e y V a l u e O f D i a g r a m O b j e c t K e y a n y T y p e z b w N T n L X > < a : K e y V a l u e O f D i a g r a m O b j e c t K e y a n y T y p e z b w N T n L X > < a : K e y > < K e y > C o l u m n s \ F i n   T r i m e s t r e 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 G A R   D E P O < / 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 G A R   D E P O < / 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 C o l u m n s \ S E G M E N T O _ N O M B R E < / K e y > < / a : K e y > < a : V a l u e   i : t y p e = " T a b l e W i d g e t B a s e V i e w S t a t e " / > < / a : K e y V a l u e O f D i a g r a m O b j e c t K e y a n y T y p e z b w N T n L X > < a : K e y V a l u e O f D i a g r a m O b j e c t K e y a n y T y p e z b w N T n L X > < a : K e y > < K e y > C o l u m n s \ C U E N T A _ G A R A N T I A _ T I P O < / K e y > < / a : K e y > < a : V a l u e   i : t y p e = " T a b l e W i d g e t B a s e V i e w S t a t e " / > < / a : K e y V a l u e O f D i a g r a m O b j e c t K e y a n y T y p e z b w N T n L X > < a : K e y V a l u e O f D i a g r a m O b j e c t K e y a n y T y p e z b w N T n L X > < a : K e y > < K e y > C o l u m n s \ A C T I V O _ T I P O < / K e y > < / a : K e y > < a : V a l u e   i : t y p e = " T a b l e W i d g e t B a s e V i e w S t a t e " / > < / a : K e y V a l u e O f D i a g r a m O b j e c t K e y a n y T y p e z b w N T n L X > < a : K e y V a l u e O f D i a g r a m O b j e c t K e y a n y T y p e z b w N T n L X > < a : K e y > < K e y > C o l u m n s \ i m p o r t e _ A N T E S _ H A I R C U T < / K e y > < / a : K e y > < a : V a l u e   i : t y p e = " T a b l e W i d g e t B a s e V i e w S t a t e " / > < / a : K e y V a l u e O f D i a g r a m O b j e c t K e y a n y T y p e z b w N T n L X > < a : K e y V a l u e O f D i a g r a m O b j e c t K e y a n y T y p e z b w N T n L X > < a : K e y > < K e y > C o l u m n s \ I M P O R T E 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 C O N C E N   V O L U M E N   C L I E N T E   1 0 < / 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 C O N C E N   V O L U M E N   C L I E N T E   1 0 < / 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 C o l u m n s \ S E G M E N T O _ I D < / K e y > < / a : K e y > < a : V a l u e   i : t y p e = " T a b l e W i d g e t B a s e V i e w S t a t e " / > < / a : K e y V a l u e O f D i a g r a m O b j e c t K e y a n y T y p e z b w N T n L X > < a : K e y V a l u e O f D i a g r a m O b j e c t K e y a n y T y p e z b w N T n L X > < a : K e y > < K e y > C o l u m n s \ M O N T O _ B R U T O < / K e y > < / a : K e y > < a : V a l u e   i : t y p e = " T a b l e W i d g e t B a s e V i e w S t a t e " / > < / a : K e y V a l u e O f D i a g r a m O b j e c t K e y a n y T y p e z b w N T n L X > < a : K e y V a l u e O f D i a g r a m O b j e c t K e y a n y T y p e z b w N T n L X > < a : K e y > < K e y > C o l u m n s \ V O L _ R A N K _ 5 < / K e y > < / a : K e y > < a : V a l u e   i : t y p e = " T a b l e W i d g e t B a s e V i e w S t a t e " / > < / a : K e y V a l u e O f D i a g r a m O b j e c t K e y a n y T y p e z b w N T n L X > < a : K e y V a l u e O f D i a g r a m O b j e c t K e y a n y T y p e z b w N T n L X > < a : K e y > < K e y > C o l u m n s \ C O N C _ V O L 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 L I Q   T R I M E S T R A L 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 L I Q   T R I M E S T R A L 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 C o l u m n s \ L I Q U I D A C I O N 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 C O N   G D   1 0 M 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 C O N   G D   1 0 M 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 C o l u m n s \ S E G M E N T O _ N O M B R E < / K e y > < / a : K e y > < a : V a l u e   i : t y p e = " T a b l e W i d g e t B a s e V i e w S t a t e " / > < / a : K e y V a l u e O f D i a g r a m O b j e c t K e y a n y T y p e z b w N T n L X > < a : K e y V a l u e O f D i a g r a m O b j e c t K e y a n y T y p e z b w N T n L X > < a : K e y > < K e y > C o l u m n s \ G A R _ D E P O _ C O N C < / K e y > < / a : K e y > < a : V a l u e   i : t y p e = " T a b l e W i d g e t B a s e V i e w S t a t e " / > < / a : K e y V a l u e O f D i a g r a m O b j e c t K e y a n y T y p e z b w N T n L X > < a : K e y V a l u e O f D i a g r a m O b j e c t K e y a n y T y p e z b w N T n L X > < a : K e y > < K e y > C o l u m n s \ G A R _ D E P O < / K e y > < / a : K e y > < a : V a l u e   i : t y p e = " T a b l e W i d g e t B a s e V i e w S t a t e " / > < / a : K e y V a l u e O f D i a g r a m O b j e c t K e y a n y T y p e z b w N T n L X > < a : K e y V a l u e O f D i a g r a m O b j e c t K e y a n y T y p e z b w N T n L X > < a : K e y > < K e y > C o l u m n s \ C O N C _ G D < / 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 C O N C   P A   1 0 M 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 C O N C   P A   1 0 M 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 C o l u m n s \ S E G M E N T O _ N O M B R E < / K e y > < / a : K e y > < a : V a l u e   i : t y p e = " T a b l e W i d g e t B a s e V i e w S t a t e " / > < / a : K e y V a l u e O f D i a g r a m O b j e c t K e y a n y T y p e z b w N T n L X > < a : K e y V a l u e O f D i a g r a m O b j e c t K e y a n y T y p e z b w N T n L X > < a : K e y > < K e y > C o l u m n s \ P O S I C I O N _ B U R T A _ V A L O R A D A _ 1 0 < / K e y > < / a : K e y > < a : V a l u e   i : t y p e = " T a b l e W i d g e t B a s e V i e w S t a t e " / > < / a : K e y V a l u e O f D i a g r a m O b j e c t K e y a n y T y p e z b w N T n L X > < a : K e y V a l u e O f D i a g r a m O b j e c t K e y a n y T y p e z b w N T n L X > < a : K e y > < K e y > C o l u m n s \ P O S I C I O N _ B U R T A _ V A L O R A D A < / K e y > < / a : K e y > < a : V a l u e   i : t y p e = " T a b l e W i d g e t B a s e V i e w S t a t e " / > < / a : K e y V a l u e O f D i a g r a m O b j e c t K e y a n y T y p e z b w N T n L X > < a : K e y V a l u e O f D i a g r a m O b j e c t K e y a n y T y p e z b w N T n L X > < a : K e y > < K e y > C o l u m n s \ C O N C T R _ P A < / 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 C O N C T R   1 0   F G C < / 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 C O N C T R   1 0   F G C < / 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 C o l u m n s \ S E G M E N T O _ N O M B R E < / K e y > < / a : K e y > < a : V a l u e   i : t y p e = " T a b l e W i d g e t B a s e V i e w S t a t e " / > < / a : K e y V a l u e O f D i a g r a m O b j e c t K e y a n y T y p e z b w N T n L X > < a : K e y V a l u e O f D i a g r a m O b j e c t K e y a n y T y p e z b w N T n L X > < a : K e y > < K e y > C o l u m n s \ C O N C _ F G C < / K e y > < / a : K e y > < a : V a l u e   i : t y p e = " T a b l e W i d g e t B a s e V i e w S t a t e " / > < / a : K e y V a l u e O f D i a g r a m O b j e c t K e y a n y T y p e z b w N T n L X > < a : K e y V a l u e O f D i a g r a m O b j e c t K e y a n y T y p e z b w N T n L X > < a : K e y > < K e y > C o l u m n s \ F G C < / K e y > < / a : K e y > < a : V a l u e   i : t y p e = " T a b l e W i d g e t B a s e V i e w S t a t e " / > < / a : K e y V a l u e O f D i a g r a m O b j e c t K e y a n y T y p e z b w N T n L X > < a : K e y V a l u e O f D i a g r a m O b j e c t K e y a n y T y p e z b w N T n L X > < a : K e y > < K e y > C o l u m n s \ C O N C E N T R _ F G C < / 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 C U E N T A S 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 C U E N T A S 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 C o l u m n s \ B K _ S E G M E N T O < / K e y > < / a : K e y > < a : V a l u e   i : t y p e = " T a b l e W i d g e t B a s e V i e w S t a t e " / > < / a : K e y V a l u e O f D i a g r a m O b j e c t K e y a n y T y p e z b w N T n L X > < a : K e y V a l u e O f D i a g r a m O b j e c t K e y a n y T y p e z b w N T n L X > < a : K e y > < K e y > C o l u m n s \ C U E N T A _ G A R A N T I A _ T I P O < / K e y > < / a : K e y > < a : V a l u e   i : t y p e = " T a b l e W i d g e t B a s e V i e w S t a t e " / > < / a : K e y V a l u e O f D i a g r a m O b j e c t K e y a n y T y p e z b w N T n L X > < a : K e y V a l u e O f D i a g r a m O b j e c t K e y a n y T y p e z b w N T n L X > < a : K e y > < K e y > C o l u m n s \ C U E N T A _ G A R A N T I A _ I D < / 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 C O N C E N   V O L U M E N   C L I E N T E   5 < / 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 C O N C E N   V O L U M E N   C L I E N T E   5 < / 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 C o l u m n s \ S E G M E N T O _ I D < / K e y > < / a : K e y > < a : V a l u e   i : t y p e = " T a b l e W i d g e t B a s e V i e w S t a t e " / > < / a : K e y V a l u e O f D i a g r a m O b j e c t K e y a n y T y p e z b w N T n L X > < a : K e y V a l u e O f D i a g r a m O b j e c t K e y a n y T y p e z b w N T n L X > < a : K e y > < K e y > C o l u m n s \ M O N T O _ B R U T O < / K e y > < / a : K e y > < a : V a l u e   i : t y p e = " T a b l e W i d g e t B a s e V i e w S t a t e " / > < / a : K e y V a l u e O f D i a g r a m O b j e c t K e y a n y T y p e z b w N T n L X > < a : K e y V a l u e O f D i a g r a m O b j e c t K e y a n y T y p e z b w N T n L X > < a : K e y > < K e y > C o l u m n s \ V O L _ R A N K _ 5 < / K e y > < / a : K e y > < a : V a l u e   i : t y p e = " T a b l e W i d g e t B a s e V i e w S t a t e " / > < / a : K e y V a l u e O f D i a g r a m O b j e c t K e y a n y T y p e z b w N T n L X > < a : K e y V a l u e O f D i a g r a m O b j e c t K e y a n y T y p e z b w N T n L X > < a : K e y > < K e y > C o l u m n s \ C O N C _ V O L 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 C O N C T R   5   F G C < / 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 C O N C T R   5   F G C < / 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 C o l u m n s \ S E G M E N T O _ N O M B R E < / K e y > < / a : K e y > < a : V a l u e   i : t y p e = " T a b l e W i d g e t B a s e V i e w S t a t e " / > < / a : K e y V a l u e O f D i a g r a m O b j e c t K e y a n y T y p e z b w N T n L X > < a : K e y V a l u e O f D i a g r a m O b j e c t K e y a n y T y p e z b w N T n L X > < a : K e y > < K e y > C o l u m n s \ C O N C _ F G C < / K e y > < / a : K e y > < a : V a l u e   i : t y p e = " T a b l e W i d g e t B a s e V i e w S t a t e " / > < / a : K e y V a l u e O f D i a g r a m O b j e c t K e y a n y T y p e z b w N T n L X > < a : K e y V a l u e O f D i a g r a m O b j e c t K e y a n y T y p e z b w N T n L X > < a : K e y > < K e y > C o l u m n s \ F G C < / K e y > < / a : K e y > < a : V a l u e   i : t y p e = " T a b l e W i d g e t B a s e V i e w S t a t e " / > < / a : K e y V a l u e O f D i a g r a m O b j e c t K e y a n y T y p e z b w N T n L X > < a : K e y V a l u e O f D i a g r a m O b j e c t K e y a n y T y p e z b w N T n L X > < a : K e y > < K e y > C o l u m n s \ C O N C E N T R _ F G C < / 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 G A R   E X I G I D A S 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 G A R   E X I G I D A S 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 C o l u m n s \ F E C H A S E S I O N < / K e y > < / a : K e y > < a : V a l u e   i : t y p e = " T a b l e W i d g e t B a s e V i e w S t a t e " / > < / a : K e y V a l u e O f D i a g r a m O b j e c t K e y a n y T y p e z b w N T n L X > < a : K e y V a l u e O f D i a g r a m O b j e c t K e y a n y T y p e z b w N T n L X > < a : K e y > < K e y > C o l u m n s \ A T R _ T I P O C U E N T A < / K e y > < / a : K e y > < a : V a l u e   i : t y p e = " T a b l e W i d g e t B a s e V i e w S t a t e " / > < / a : K e y V a l u e O f D i a g r a m O b j e c t K e y a n y T y p e z b w N T n L X > < a : K e y V a l u e O f D i a g r a m O b j e c t K e y a n y T y p e z b w N T n L X > < a : K e y > < K e y > C o l u m n s \ B K _ S E G M E N T O < / K e y > < / a : K e y > < a : V a l u e   i : t y p e = " T a b l e W i d g e t B a s e V i e w S t a t e " / > < / a : K e y V a l u e O f D i a g r a m O b j e c t K e y a n y T y p e z b w N T n L X > < a : K e y V a l u e O f D i a g r a m O b j e c t K e y a n y T y p e z b w N T n L X > < a : K e y > < K e y > C o l u m n s \ G A R A N T I A _ G R U P O _ N E T A < / 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 L I Q   E S T R E S A D A   1 M   Q < / 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 L I Q   E S T R E S A D A   1 M   Q < / 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 C o l u m n s \ F E C H A S E S I O N < / K e y > < / a : K e y > < a : V a l u e   i : t y p e = " T a b l e W i d g e t B a s e V i e w S t a t e " / > < / a : K e y V a l u e O f D i a g r a m O b j e c t K e y a n y T y p e z b w N T n L X > < a : K e y V a l u e O f D i a g r a m O b j e c t K e y a n y T y p e z b w N T n L X > < a : K e y > < K e y > C o l u m n s \ B K _ S E G M E N T O < / K e y > < / a : K e y > < a : V a l u e   i : t y p e = " T a b l e W i d g e t B a s e V i e w S t a t e " / > < / a : K e y V a l u e O f D i a g r a m O b j e c t K e y a n y T y p e z b w N T n L X > < a : K e y V a l u e O f D i a g r a m O b j e c t K e y a n y T y p e z b w N T n L X > < a : K e y > < K e y > C o l u m n s \ A T R _ L I Q < / K e y > < / a : K e y > < a : V a l u e   i : t y p e = " T a b l e W i d g e t B a s e V i e w S t a t e " / > < / a : K e y V a l u e O f D i a g r a m O b j e c t K e y a n y T y p e z b w N T n L X > < a : K e y V a l u e O f D i a g r a m O b j e c t K e y a n y T y p e z b w N T n L X > < a : K e y > < K e y > C o l u m n s \ P E O R _ E S C E N A R I O < / 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 C O N   G D   5 M 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 C O N   G D   5 M 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 C o l u m n s \ S E G M E N T O _ N O M B R E < / K e y > < / a : K e y > < a : V a l u e   i : t y p e = " T a b l e W i d g e t B a s e V i e w S t a t e " / > < / a : K e y V a l u e O f D i a g r a m O b j e c t K e y a n y T y p e z b w N T n L X > < a : K e y V a l u e O f D i a g r a m O b j e c t K e y a n y T y p e z b w N T n L X > < a : K e y > < K e y > C o l u m n s \ G A R _ D E P O _ C O N C < / K e y > < / a : K e y > < a : V a l u e   i : t y p e = " T a b l e W i d g e t B a s e V i e w S t a t e " / > < / a : K e y V a l u e O f D i a g r a m O b j e c t K e y a n y T y p e z b w N T n L X > < a : K e y V a l u e O f D i a g r a m O b j e c t K e y a n y T y p e z b w N T n L X > < a : K e y > < K e y > C o l u m n s \ G A R _ D E P O < / K e y > < / a : K e y > < a : V a l u e   i : t y p e = " T a b l e W i d g e t B a s e V i e w S t a t e " / > < / a : K e y V a l u e O f D i a g r a m O b j e c t K e y a n y T y p e z b w N T n L X > < a : K e y V a l u e O f D i a g r a m O b j e c t K e y a n y T y p e z b w N T n L X > < a : K e y > < K e y > C o l u m n s \ C O N C _ G D < / 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 C O N C   P A   5 M < / 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 C O N C   P A   5 M < / 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 C o l u m n s \ S E G M E N T O _ N O M B R E < / K e y > < / a : K e y > < a : V a l u e   i : t y p e = " T a b l e W i d g e t B a s e V i e w S t a t e " / > < / a : K e y V a l u e O f D i a g r a m O b j e c t K e y a n y T y p e z b w N T n L X > < a : K e y V a l u e O f D i a g r a m O b j e c t K e y a n y T y p e z b w N T n L X > < a : K e y > < K e y > C o l u m n s \ P O S I C I O N _ B U R T A _ V A L O R A D A _ 5 < / K e y > < / a : K e y > < a : V a l u e   i : t y p e = " T a b l e W i d g e t B a s e V i e w S t a t e " / > < / a : K e y V a l u e O f D i a g r a m O b j e c t K e y a n y T y p e z b w N T n L X > < a : K e y V a l u e O f D i a g r a m O b j e c t K e y a n y T y p e z b w N T n L X > < a : K e y > < K e y > C o l u m n s \ P O S I C I O N _ B U R T A _ V A L O R A D A < / K e y > < / a : K e y > < a : V a l u e   i : t y p e = " T a b l e W i d g e t B a s e V i e w S t a t e " / > < / a : K e y V a l u e O f D i a g r a m O b j e c t K e y a n y T y p e z b w N T n L X > < a : K e y V a l u e O f D i a g r a m O b j e c t K e y a n y T y p e z b w N T n L X > < a : K e y > < K e y > C o l u m n s \ C O N C T R _ P A < / 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 L I Q   T R I M   M I E M B R O < / 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 L I Q   T R I M   M I E M B R O < / 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 C o l u m n s \ M I E M B R O _ L I Q _ I D < / K e y > < / a : K e y > < a : V a l u e   i : t y p e = " T a b l e W i d g e t B a s e V i e w S t a t e " / > < / a : K e y V a l u e O f D i a g r a m O b j e c t K e y a n y T y p e z b w N T n L X > < a : K e y V a l u e O f D i a g r a m O b j e c t K e y a n y T y p e z b w N T n L X > < a : K e y > < K e y > C o l u m n s \ L I Q U I D A C I O N 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 L I N E A S   C R E D I T O   E N   P E S O S 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 L I N E A S   C R E D I T O   E N   P E S O S 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 C o l u m n s \ F E C H A _ I N I C I O _ V I G E N C I A < / K e y > < / a : K e y > < a : V a l u e   i : t y p e = " T a b l e W i d g e t B a s e V i e w S t a t e " / > < / a : K e y V a l u e O f D i a g r a m O b j e c t K e y a n y T y p e z b w N T n L X > < a : K e y V a l u e O f D i a g r a m O b j e c t K e y a n y T y p e z b w N T n L X > < a : K e y > < K e y > C o l u m n s \ L I N E A < / K e y > < / a : K e y > < a : V a l u e   i : t y p e = " T a b l e W i d g e t B a s e V i e w S t a t e " / > < / a : K e y V a l u e O f D i a g r a m O b j e c t K e y a n y T y p e z b w N T n L X > < a : K e y V a l u e O f D i a g r a m O b j e c t K e y a n y T y p e z b w N T n L X > < a : K e y > < K e y > C o l u m n s \ V A L O R 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 L I N E A S   C R E D I T O < / 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 L I N E A S   C R E D I T O < / 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 C o l u m n s \ L I N E A _ C R E D I T O < / K e y > < / a : K e y > < a : V a l u e   i : t y p e = " T a b l e W i d g e t B a s e V i e w S t a t e " / > < / a : K e y V a l u e O f D i a g r a m O b j e c t K e y a n y T y p e z b w N T n L X > < a : K e y V a l u e O f D i a g r a m O b j e c t K e y a n y T y p e z b w N T n L X > < a : K e y > < K e y > C o l u m n s \ V A L O R 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 F G C < / 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 F G C < / 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 C o l u m n s \ S E G M E N T O _ N O M B R E < / K e y > < / a : K e y > < a : V a l u e   i : t y p e = " T a b l e W i d g e t B a s e V i e w S t a t e " / > < / a : K e y V a l u e O f D i a g r a m O b j e c t K e y a n y T y p e z b w N T n L X > < a : K e y V a l u e O f D i a g r a m O b j e c t K e y a n y T y p e z b w N T n L X > < a : K e y > < K e y > C o l u m n s \ G A R A N T I A _ T I P O < / K e y > < / a : K e y > < a : V a l u e   i : t y p e = " T a b l e W i d g e t B a s e V i e w S t a t e " / > < / a : K e y V a l u e O f D i a g r a m O b j e c t K e y a n y T y p e z b w N T n L X > < a : K e y V a l u e O f D i a g r a m O b j e c t K e y a n y T y p e z b w N T n L X > < a : K e y > < K e y > C o l u m n s \ F E C H A < / K e y > < / a : K e y > < a : V a l u e   i : t y p e = " T a b l e W i d g e t B a s e V i e w S t a t e " / > < / a : K e y V a l u e O f D i a g r a m O b j e c t K e y a n y T y p e z b w N T n L X > < a : K e y V a l u e O f D i a g r a m O b j e c t K e y a n y T y p e z b w N T n L X > < a : K e y > < K e y > C o l u m n s \ F G C < / 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6.xml>��< ? x m l   v e r s i o n = " 1 . 0 "   e n c o d i n g = " u t f - 1 6 " ? > < D a t a M a s h u p   s q m i d = " 5 c 2 0 0 7 4 d - e 2 d d - 4 b 1 5 - 9 b d e - 6 6 a e 0 1 f 4 0 8 9 9 "   x m l n s = " h t t p : / / s c h e m a s . m i c r o s o f t . c o m / D a t a M a s h u p " > A A A A A A o F A A B Q S w M E F A A C A A g A S 3 7 u X N P 9 8 G 6 k A A A A 9 g A A A B I A H A B D b 2 5 m a W c v U G F j a 2 F n Z S 5 4 b W w g o h g A K K A U A A A A A A A A A A A A A A A A A A A A A A A A A A A A h Y 8 x D o I w G I W v Q r r T F t R A y E 8 Z W C W a m B j X p l R o h G J o s d z N w S N 5 B T G K u j m + 7 3 3 D e / f r D b K x b b y L 7 I 3 q d I o C T J E n t e h K p a s U D f b o x y h j s O X i x C v p T b I 2 y W j K F N X W n h N C n H P Y L X D X V y S k N C C H Y r 0 T t W w 5 + s j q v + w r b S z X Q i I G + 9 c Y F u J g t c R R F G M K Z I Z Q K P 0 V w m n v s / 2 B k A + N H X r J p P H z D Z A 5 A n l / Y A 9 Q S w M E F A A C A A g A S 3 7 u 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t + 7 l x + a s u u B A I A A P g D A A A T A B w A R m 9 y b X V s Y X M v U 2 V j d G l v b j E u b S C i G A A o o B Q A A A A A A A A A A A A A A A A A A A A A A A A A A A C N k 2 1 v 2 j A Q x 9 8 j 8 R 0 s 9 w 2 T s g C t 2 K p V e R E F E F F L S E P E t K G q M s k N L C V 2 a j t s A f H d d z y s Q F G r R Y p y + d 9 D f n c 5 a 0 g M l 4 K M 9 8 / 2 X b 1 W r + k F U 5 C S J C n a 1 8 / F S 0 o c k o G p 1 w h e I 8 X n I F D x 9 N L u y q T M Q Z j G d 5 j Z n h Q G b d 2 g C 2 M K / a 3 Z L K Q y L A N t J y x n i q W g O O i 5 t B O Z 4 9 1 8 r X + 0 7 E Q v q U W m A 9 h G a 2 f q l m Y h F V + x L Z 1 z R d 3 Q J / e 9 H 8 R 9 i O n T 0 y d r 2 o W M 5 9 y A c q i F m Z 7 M y l x o p 2 O R n k h k y s X c + d J p t d o W e S y l g b G p M n C O p h 1 I A V h n 3 9 w V x S Q 2 g x V L p S a F k r l c c j Q p 9 h u z G Y a H W 8 3 A g a + x n w Y C H 3 Q 3 y 8 Y J y x i i G 1 W e F o 5 5 I Q n O Y c a x 9 r F e r J j Q v 6 T K 9 + B x V Y B u v I t h r d e 0 3 / M G L n Z q M J S k z M D G I m s 6 7 M W R 7 7 3 q B v 6 Y n e 5 3 e 0 H s 9 9 H V H U U X 3 m 5 v 7 E V + 6 P m j 4 M I 3 c R + O G a L M Z 6 A 2 6 K A g P u M 4 6 b G z C c u k I g o g L z K 2 O u s u A p Q S w I g S G m 9 n Y F F / G C o Y M K 6 S 0 u x e n 0 / f D 8 n q X 5 U Y y a x z 5 s 0 H F O 1 3 M S 6 B d y h S m 3 O W U + G / Y O o 1 L j 7 g O T 1 b 5 5 u M p P Q e K p K 1 v l 4 b H f Q n w e 2 D u a 2 G 6 q Z z 8 1 N O g n D l 5 r / D y K U k B 8 P I 1 N c h n i e 0 Q T 2 W o K r d s l l k u z 0 O d U W F v + 1 t S A Q v J c c v 7 / f y 7 i 9 Q S w E C L Q A U A A I A C A B L f u 5 c 0 / 3 w b q Q A A A D 2 A A A A E g A A A A A A A A A A A A A A A A A A A A A A Q 2 9 u Z m l n L 1 B h Y 2 t h Z 2 U u e G 1 s U E s B A i 0 A F A A C A A g A S 3 7 u X A / K 6 a u k A A A A 6 Q A A A B M A A A A A A A A A A A A A A A A A 8 A A A A F t D b 2 5 0 Z W 5 0 X 1 R 5 c G V z X S 5 4 b W x Q S w E C L Q A U A A I A C A B L f u 5 c f m r L r g Q C A A D 4 A w A A E w A A A A A A A A A A A A A A A A D h A Q A A R m 9 y b X V s Y X M v U 2 V j d G l v b j E u b V B L B Q Y A A A A A A w A D A M I A A A A y 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E E A A A A A A A A G I 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j Y 3 A x M l 9 w c W Q 8 L 0 l 0 Z W 1 Q Y X R o P j w v S X R l b U x v Y 2 F 0 a W 9 u P j x T d G F i b G V F b n R y a W V z P j x F b n R y e S B U e X B l P S J J c 1 B y a X Z h d G U i I F Z h b H V l P S J s M C I g L z 4 8 R W 5 0 c n k g V H l w Z T 0 i R m l s b E V u Y W J s Z W Q i I F Z h b H V l P S J s M S I g L z 4 8 R W 5 0 c n k g V H l w Z T 0 i T m F 2 a W d h d G l v b l N 0 Z X B O Y W 1 l I i B W Y W x 1 Z T 0 i c 0 5 h d m V n Y W N p w 7 N u I i A v P j x F b n R y e S B U e X B l P S J O Y W 1 l V X B k Y X R l Z E F m d G V y R m l s b C I g V m F s d W U 9 I m w w I i A v P j x F b n R y e S B U e X B l P S J S Z X N 1 b H R U e X B l I i B W Y W x 1 Z T 0 i c 1 R h Y m x l I i A v P j x F b n R y e S B U e X B l P S J C d W Z m Z X J O Z X h 0 U m V m c m V z a C I g V m F s d W U 9 I m w x I i A v P j x F b n R y e S B U e X B l P S J G a W x s V G F y Z 2 V 0 I i B W Y W x 1 Z T 0 i c 0 l O R k 9 f U F F E I i A v P j x F b n R y e S B U e X B l P S J G a W x s Z W R D b 2 1 w b G V 0 Z V J l c 3 V s d F R v V 2 9 y a 3 N o Z W V 0 I i B W Y W x 1 Z T 0 i b D E i I C 8 + P E V u d H J 5 I F R 5 c G U 9 I k Z p b G x U Y X J n Z X R O Y W 1 l Q 3 V z d G 9 t a X p l Z C I g V m F s d W U 9 I m w x I i A v P j x F b n R y e S B U e X B l P S J R d W V y e U l E I i B W Y W x 1 Z T 0 i c z Y 0 N D c y O W F h L W N j M D c t N G U 5 M S 1 i Y m N l L T F m N T V k M z M 3 M G I x M y I g L z 4 8 R W 5 0 c n k g V H l w Z T 0 i R m l s b F R v R G F 0 Y U 1 v Z G V s R W 5 h Y m x l Z C I g V m F s d W U 9 I m w w I i A v P j x F b n R y e S B U e X B l P S J G a W x s T 2 J q Z W N 0 V H l w Z S I g V m F s d W U 9 I n N U Y W J s Z S I g L z 4 8 R W 5 0 c n k g V H l w Z T 0 i R m l s b E V y c m 9 y Q 2 9 1 b n Q i I F Z h b H V l P S J s M C I g L z 4 8 R W 5 0 c n k g V H l w Z T 0 i R m l s b E V y c m 9 y Q 2 9 k Z S I g V m F s d W U 9 I n N V b m t u b 3 d u I i A v P j x F b n R y e S B U e X B l P S J G a W x s T G F z d F V w Z G F 0 Z W Q i I F Z h b H V l P S J k M j A y N i 0 w N y 0 x N F Q y M D o 1 M D o y M i 4 y O T g x N j U x W i I g L z 4 8 R W 5 0 c n k g V H l w Z T 0 i R m l s b E N v b H V t b l R 5 c G V z I i B W Y W x 1 Z T 0 i c 0 N R W U d C Z 1 U 9 I i A v P j x F b n R y e S B U e X B l P S J G a W x s Q 2 9 1 b n Q i I F Z h b H V l P S J s N D Q 2 I i A v P j x F b n R y e S B U e X B l P S J G a W x s Q 2 9 s d W 1 u T m F t Z X M i I F Z h b H V l P S J z W y Z x d W 9 0 O 0 Z F Q 0 h B J n F 1 b 3 Q 7 L C Z x d W 9 0 O 0 1 F V F J J Q 0 E m c X V v d D s s J n F 1 b 3 Q 7 S U R F T l R J R k l D Q U R P U i Z x d W 9 0 O y w m c X V v d D t E R V N D U k l Q Q 0 l P T i Z x d W 9 0 O y w m c X V v d D t W Q U x P U i Z x d W 9 0 O 1 0 i I C 8 + P E V u d H J 5 I F R 5 c G U 9 I k Z p b G x T d G F 0 d X M i I F Z h b H V l P S J z Q 2 9 t c G x l d G U i I C 8 + P E V u d H J 5 I F R 5 c G U 9 I k F k Z G V k V G 9 E Y X R h T W 9 k Z W w i I F Z h b H V l P S J s M C I g L z 4 8 R W 5 0 c n k g V H l w Z T 0 i U m V s Y X R p b 2 5 z a G l w S W 5 m b 0 N v b n R h a W 5 l c i I g V m F s d W U 9 I n N 7 J n F 1 b 3 Q 7 Y 2 9 s d W 1 u Q 2 9 1 b n Q m c X V v d D s 6 N S w m c X V v d D t r Z X l D b 2 x 1 b W 5 O Y W 1 l c y Z x d W 9 0 O z p b X S w m c X V v d D t x d W V y e V J l b G F 0 a W 9 u c 2 h p c H M m c X V v d D s 6 W 1 0 s J n F 1 b 3 Q 7 Y 2 9 s d W 1 u S W R l b n R p d G l l c y Z x d W 9 0 O z p b J n F 1 b 3 Q 7 U 2 V j d G l v b j E v Y 2 N w M T J f c H F k L 0 F 1 d G 9 S Z W 1 v d m V k Q 2 9 s d W 1 u c z E u e 0 Z F Q 0 h B L D B 9 J n F 1 b 3 Q 7 L C Z x d W 9 0 O 1 N l Y 3 R p b 2 4 x L 2 N j c D E y X 3 B x Z C 9 B d X R v U m V t b 3 Z l Z E N v b H V t b n M x L n t N R V R S S U N B L D F 9 J n F 1 b 3 Q 7 L C Z x d W 9 0 O 1 N l Y 3 R p b 2 4 x L 2 N j c D E y X 3 B x Z C 9 B d X R v U m V t b 3 Z l Z E N v b H V t b n M x L n t J R E V O V E l G S U N B R E 9 S L D J 9 J n F 1 b 3 Q 7 L C Z x d W 9 0 O 1 N l Y 3 R p b 2 4 x L 2 N j c D E y X 3 B x Z C 9 B d X R v U m V t b 3 Z l Z E N v b H V t b n M x L n t E R V N D U k l Q Q 0 l P T i w z f S Z x d W 9 0 O y w m c X V v d D t T Z W N 0 a W 9 u M S 9 j Y 3 A x M l 9 w c W Q v Q X V 0 b 1 J l b W 9 2 Z W R D b 2 x 1 b W 5 z M S 5 7 V k F M T 1 I s N H 0 m c X V v d D t d L C Z x d W 9 0 O 0 N v b H V t b k N v d W 5 0 J n F 1 b 3 Q 7 O j U s J n F 1 b 3 Q 7 S 2 V 5 Q 2 9 s d W 1 u T m F t Z X M m c X V v d D s 6 W 1 0 s J n F 1 b 3 Q 7 Q 2 9 s d W 1 u S W R l b n R p d G l l c y Z x d W 9 0 O z p b J n F 1 b 3 Q 7 U 2 V j d G l v b j E v Y 2 N w M T J f c H F k L 0 F 1 d G 9 S Z W 1 v d m V k Q 2 9 s d W 1 u c z E u e 0 Z F Q 0 h B L D B 9 J n F 1 b 3 Q 7 L C Z x d W 9 0 O 1 N l Y 3 R p b 2 4 x L 2 N j c D E y X 3 B x Z C 9 B d X R v U m V t b 3 Z l Z E N v b H V t b n M x L n t N R V R S S U N B L D F 9 J n F 1 b 3 Q 7 L C Z x d W 9 0 O 1 N l Y 3 R p b 2 4 x L 2 N j c D E y X 3 B x Z C 9 B d X R v U m V t b 3 Z l Z E N v b H V t b n M x L n t J R E V O V E l G S U N B R E 9 S L D J 9 J n F 1 b 3 Q 7 L C Z x d W 9 0 O 1 N l Y 3 R p b 2 4 x L 2 N j c D E y X 3 B x Z C 9 B d X R v U m V t b 3 Z l Z E N v b H V t b n M x L n t E R V N D U k l Q Q 0 l P T i w z f S Z x d W 9 0 O y w m c X V v d D t T Z W N 0 a W 9 u M S 9 j Y 3 A x M l 9 w c W Q v Q X V 0 b 1 J l b W 9 2 Z W R D b 2 x 1 b W 5 z M S 5 7 V k F M T 1 I s N H 0 m c X V v d D t d L C Z x d W 9 0 O 1 J l b G F 0 a W 9 u c 2 h p c E l u Z m 8 m c X V v d D s 6 W 1 1 9 I i A v P j w v U 3 R h Y m x l R W 5 0 c m l l c z 4 8 L 0 l 0 Z W 0 + P E l 0 Z W 0 + P E l 0 Z W 1 M b 2 N h d G l v b j 4 8 S X R l b V R 5 c G U + R m 9 y b X V s Y T w v S X R l b V R 5 c G U + P E l 0 Z W 1 Q Y X R o P l N l Y 3 R p b 2 4 x L 2 N j c D E y X 3 B x Z C 9 P c m l n Z W 4 8 L 0 l 0 Z W 1 Q Y X R o P j w v S X R l b U x v Y 2 F 0 a W 9 u P j x T d G F i b G V F b n R y a W V z I C 8 + P C 9 J d G V t P j x J d G V t P j x J d G V t T G 9 j Y X R p b 2 4 + P E l 0 Z W 1 U e X B l P k Z v c m 1 1 b G E 8 L 0 l 0 Z W 1 U e X B l P j x J d G V t U G F 0 a D 5 T Z W N 0 a W 9 u M S 9 j Y 3 A x M l 9 w c W Q v R W 5 j Y W J l e m F k b 3 M l M j B w c m 9 t b 3 Z p Z G 9 z P C 9 J d G V t U G F 0 a D 4 8 L 0 l 0 Z W 1 M b 2 N h d G l v b j 4 8 U 3 R h Y m x l R W 5 0 c m l l c y A v P j w v S X R l b T 4 8 S X R l b T 4 8 S X R l b U x v Y 2 F 0 a W 9 u P j x J d G V t V H l w Z T 5 G b 3 J t d W x h P C 9 J d G V t V H l w Z T 4 8 S X R l b V B h d G g + U 2 V j d G l v b j E v Y 2 N w M T J f c H F k L 1 R p c G 8 l M j B j Y W 1 i a W F k b z w v S X R l b V B h d G g + P C 9 J d G V t T G 9 j Y X R p b 2 4 + P F N 0 Y W J s Z U V u d H J p Z X M g L z 4 8 L 0 l 0 Z W 0 + P E l 0 Z W 0 + P E l 0 Z W 1 M b 2 N h d G l v b j 4 8 S X R l b V R 5 c G U + R m 9 y b X V s Y T w v S X R l b V R 5 c G U + P E l 0 Z W 1 Q Y X R o P l N l Y 3 R p b 2 4 x L 2 N j c D E y X 3 B x Z C 9 W Y W x v c i U y M H J l Z W 1 w b G F 6 Y W R v P C 9 J d G V t U G F 0 a D 4 8 L 0 l 0 Z W 1 M b 2 N h d G l v b j 4 8 U 3 R h Y m x l R W 5 0 c m l l c y A v P j w v S X R l b T 4 8 S X R l b T 4 8 S X R l b U x v Y 2 F 0 a W 9 u P j x J d G V t V H l w Z T 5 G b 3 J t d W x h P C 9 J d G V t V H l w Z T 4 8 S X R l b V B h d G g + U 2 V j d G l v b j E v Y 2 N w M T J f c H F k L 1 Z h b G 9 y J T I w c m V l b X B s Y X p h Z G 8 x P C 9 J d G V t U G F 0 a D 4 8 L 0 l 0 Z W 1 M b 2 N h d G l v b j 4 8 U 3 R h Y m x l R W 5 0 c m l l c y A v P j w v S X R l b T 4 8 S X R l b T 4 8 S X R l b U x v Y 2 F 0 a W 9 u P j x J d G V t V H l w Z T 5 G b 3 J t d W x h P C 9 J d G V t V H l w Z T 4 8 S X R l b V B h d G g + U 2 V j d G l v b j E v Q V B J J T I w S 0 V Z J T I w Q U x U P C 9 J d G V t U G F 0 a D 4 8 L 0 l 0 Z W 1 M b 2 N h d G l v b j 4 8 U 3 R h Y m x l R W 5 0 c m l l c z 4 8 R W 5 0 c n k g V H l w Z T 0 i S X N Q c m l 2 Y X R l I i B W Y W x 1 Z T 0 i b D A i I C 8 + P E V u d H J 5 I F R 5 c G U 9 I k x v Y W R U b 1 J l c G 9 y d E R p c 2 F i b G V k I i B W Y W x 1 Z T 0 i b D E i I C 8 + P E V u d H J 5 I F R 5 c G U 9 I k Z p b G x U b 0 R h d G F N b 2 R l b E V u Y W J s Z W Q i I F Z h b H V l P S J s M C I g L z 4 8 R W 5 0 c n k g V H l w Z T 0 i R m l s b E V u Y W J s Z W Q i I F Z h b H V l P S J s M C I g L z 4 8 R W 5 0 c n k g V H l w Z T 0 i R m l s b E 9 i a m V j d F R 5 c G U i I F Z h b H V l P S J z Q 2 9 u b m V j d G l v b k 9 u b H k i I C 8 + P E V u d H J 5 I F R 5 c G U 9 I k J 1 Z m Z l c k 5 l e H R S Z W Z y Z X N o I i B W Y W x 1 Z T 0 i b D E i I C 8 + P E V u d H J 5 I F R 5 c G U 9 I l J l c 3 V s d F R 5 c G U i I F Z h b H V l P S J z V G V 4 d C I g L z 4 8 R W 5 0 c n k g V H l w Z T 0 i T m F t Z V V w Z G F 0 Z W R B Z n R l c k Z p b G w i I F Z h b H V l P S J s M S I g L z 4 8 R W 5 0 c n k g V H l w Z T 0 i R m l s b G V k Q 2 9 t c G x l d G V S Z X N 1 b H R U b 1 d v c m t z a G V l d C I g V m F s d W U 9 I m w w I i A v P j x F b n R y e S B U e X B l P S J B Z G R l Z F R v R G F 0 Y U 1 v Z G V s I i B W Y W x 1 Z T 0 i b D A i I C 8 + P E V u d H J 5 I F R 5 c G U 9 I l F 1 Z X J 5 S U Q i I F Z h b H V l P S J z O D Q 3 M W F l O T Q t M z F k M y 0 0 Y j c 4 L T k 5 O G M t O D R i N G V h M D d k O T k 0 I i A v P j x F b n R y e S B U e X B l P S J M b 2 F k Z W R U b 0 F u Y W x 5 c 2 l z U 2 V y d m l j Z X M i I F Z h b H V l P S J s M C I g L z 4 8 R W 5 0 c n k g V H l w Z T 0 i R m l s b E V y c m 9 y Q 2 9 k Z S I g V m F s d W U 9 I n N V b m t u b 3 d u I i A v P j x F b n R y e S B U e X B l P S J O Y X Z p Z 2 F 0 a W 9 u U 3 R l c E 5 h b W U i I F Z h b H V l P S J z T m F 2 Z W d h Y 2 n D s 2 4 i I C 8 + P E V u d H J 5 I F R 5 c G U 9 I k Z p b G x M Y X N 0 V X B k Y X R l Z C I g V m F s d W U 9 I m Q y M D I 1 L T E x L T I 2 V D E 2 O j A 2 O j E x L j I z O D Y 2 N D l a I i A v P j x F b n R y e S B U e X B l P S J G a W x s U 3 R h d H V z I i B W Y W x 1 Z T 0 i c 0 N v b X B s Z X R l I i A v P j w v U 3 R h Y m x l R W 5 0 c m l l c z 4 8 L 0 l 0 Z W 0 + P C 9 J d G V t c z 4 8 L 0 x v Y 2 F s U G F j a 2 F n Z U 1 l d G F k Y X R h R m l s Z T 4 W A A A A U E s F B g A A A A A A A A A A A A A A A A A A A A A A A C Y B A A A B A A A A 0 I y d 3 w E V 0 R G M e g D A T 8 K X 6 w E A A A A e Q E a 8 l P K X R 6 a y R U c k p Y d M A A A A A A I A A A A A A B B m A A A A A Q A A I A A A A O s H E Q / l I k H w W 0 Y 6 Y x p I 1 O h R E Z 1 F b l O 8 3 Q q E D N s 5 S F q b A A A A A A 6 A A A A A A g A A I A A A A H C F 2 0 T 8 I Z 9 t p a s l r k 3 b x T X m V 6 t e d A Q X o z i 7 t G V A o k C 9 U A A A A H n v K b B Z Y g m U V K j W Q i w t 3 k 9 V j 3 C N 5 y w F b 4 A Q A a v 7 l o X W d O U K x a Q C M m P f N b 4 G h 0 l 7 Q R K S M S Q x L d / c l o l 0 m B R T D E a 6 B 2 c v 5 n u + Y Y q 7 o D Q m g 5 + R Q A A A A L s j u l t j b R q Q f R v Y l s 9 Y m t m I / C O d d e 4 q v 6 b n g 1 E k o l R T z i v B 3 G U b X N M 5 3 8 k W z M N A h q K R k p n + Y i 7 f 7 m 5 9 7 X Q 2 m s Q = < / D a t a M a s h u p > 
</file>

<file path=customXml/itemProps1.xml><?xml version="1.0" encoding="utf-8"?>
<ds:datastoreItem xmlns:ds="http://schemas.openxmlformats.org/officeDocument/2006/customXml" ds:itemID="{52C642C9-ADDE-401E-953E-55185A4EEF4A}">
  <ds:schemaRefs>
    <ds:schemaRef ds:uri="http://schemas.microsoft.com/sharepoint/v3/contenttype/forms"/>
  </ds:schemaRefs>
</ds:datastoreItem>
</file>

<file path=customXml/itemProps2.xml><?xml version="1.0" encoding="utf-8"?>
<ds:datastoreItem xmlns:ds="http://schemas.openxmlformats.org/officeDocument/2006/customXml" ds:itemID="{61420C28-F861-4B41-9DAA-C1AB682790EA}">
  <ds:schemaRefs>
    <ds:schemaRef ds:uri="http://schemas.openxmlformats.org/package/2006/metadata/core-properties"/>
    <ds:schemaRef ds:uri="http://purl.org/dc/dcmitype/"/>
    <ds:schemaRef ds:uri="http://purl.org/dc/terms/"/>
    <ds:schemaRef ds:uri="f06503c5-b203-4ca6-af31-96f2a34b18c2"/>
    <ds:schemaRef ds:uri="http://schemas.microsoft.com/office/2006/documentManagement/types"/>
    <ds:schemaRef ds:uri="http://purl.org/dc/elements/1.1/"/>
    <ds:schemaRef ds:uri="http://schemas.microsoft.com/office/infopath/2007/PartnerControls"/>
    <ds:schemaRef ds:uri="7b78bf74-ceab-4d16-a323-ae76a4fa0ba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E2F17E4-327F-4E7D-BA51-6A262E8FF9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6503c5-b203-4ca6-af31-96f2a34b18c2"/>
    <ds:schemaRef ds:uri="7b78bf74-ceab-4d16-a323-ae76a4fa0b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3F98786-91CC-4890-AA48-089B9207DF71}">
  <ds:schemaRefs>
    <ds:schemaRef ds:uri="http://gemini/pivotcustomization/FormulaBarState"/>
  </ds:schemaRefs>
</ds:datastoreItem>
</file>

<file path=customXml/itemProps5.xml><?xml version="1.0" encoding="utf-8"?>
<ds:datastoreItem xmlns:ds="http://schemas.openxmlformats.org/officeDocument/2006/customXml" ds:itemID="{49DE54C8-11ED-4157-9E3A-95E3055AC959}">
  <ds:schemaRefs/>
</ds:datastoreItem>
</file>

<file path=customXml/itemProps6.xml><?xml version="1.0" encoding="utf-8"?>
<ds:datastoreItem xmlns:ds="http://schemas.openxmlformats.org/officeDocument/2006/customXml" ds:itemID="{D237EED9-C9D0-4D24-8C3F-EEA543FF1AF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6</vt:i4>
      </vt:variant>
    </vt:vector>
  </HeadingPairs>
  <TitlesOfParts>
    <vt:vector size="31" baseType="lpstr">
      <vt:lpstr>Insumos</vt:lpstr>
      <vt:lpstr>Instructions</vt:lpstr>
      <vt:lpstr>Guide</vt:lpstr>
      <vt:lpstr>QualitativeNotes</vt:lpstr>
      <vt:lpstr>Revisions</vt:lpstr>
      <vt:lpstr>CRCC_ConsolidatedDataFile</vt:lpstr>
      <vt:lpstr>ccp12_pqd</vt:lpstr>
      <vt:lpstr>CRCC_AggregateDataFile</vt:lpstr>
      <vt:lpstr>CRCC_DataFile_4_3</vt:lpstr>
      <vt:lpstr>CRCC_DataFile_4_4a</vt:lpstr>
      <vt:lpstr>CRCC_DataFile_4_4b</vt:lpstr>
      <vt:lpstr>CRCC_DataFile_6_1</vt:lpstr>
      <vt:lpstr>CRCC_DataFile_6_2</vt:lpstr>
      <vt:lpstr>CRCC_DataFile_7_1</vt:lpstr>
      <vt:lpstr>CRCC_DataFile_7_3</vt:lpstr>
      <vt:lpstr>CRCC_DataFile_7_3a</vt:lpstr>
      <vt:lpstr>CRCC_DataFile_7_3b</vt:lpstr>
      <vt:lpstr>CRCC_DataFile_16_2</vt:lpstr>
      <vt:lpstr>CRCC_DataFile_16_3</vt:lpstr>
      <vt:lpstr>CRCC_DataFile_17_3</vt:lpstr>
      <vt:lpstr>CRCC_DataFile_18_2</vt:lpstr>
      <vt:lpstr>CRCC_DataFile_20a</vt:lpstr>
      <vt:lpstr>CRCC_DataFile_20b</vt:lpstr>
      <vt:lpstr>CRCC_DataFile_23</vt:lpstr>
      <vt:lpstr>CRCC_DataFile_23_3</vt:lpstr>
      <vt:lpstr>Revisions!_FilterDatabase</vt:lpstr>
      <vt:lpstr>CRCC_ConsolidatedDataFile!Área_de_impresión</vt:lpstr>
      <vt:lpstr>FECHA_ACTUAKL</vt:lpstr>
      <vt:lpstr>FECHA_ACTUAL</vt:lpstr>
      <vt:lpstr>CRCC_ConsolidatedDataFile!Títulos_a_imprimir</vt:lpstr>
      <vt:lpstr>TRIMESTRE</vt:lpstr>
    </vt:vector>
  </TitlesOfParts>
  <Manager/>
  <Company>CCP12</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dc:description/>
  <cp:lastModifiedBy>Nancy Quiceno</cp:lastModifiedBy>
  <cp:revision/>
  <dcterms:created xsi:type="dcterms:W3CDTF">2020-08-17T08:40:50Z</dcterms:created>
  <dcterms:modified xsi:type="dcterms:W3CDTF">2026-08-21T14:06:41Z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0x010100CD4BB1D92E14A7449E3E7D1FB93EB91C</vt:lpwstr>
  </property>
  <property fmtid="{D5CDD505-2E9C-101B-9397-08002B2CF9AE}" pid="3" name="MediaServiceImageTags">
    <vt:lpwstr/>
  </property>
</Properties>
</file>