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2024\cfactor\"/>
    </mc:Choice>
  </mc:AlternateContent>
  <xr:revisionPtr revIDLastSave="0" documentId="8_{0CF479DB-3852-4660-A9BA-19C65F99A965}" xr6:coauthVersionLast="47" xr6:coauthVersionMax="47" xr10:uidLastSave="{00000000-0000-0000-0000-000000000000}"/>
  <bookViews>
    <workbookView xWindow="-120" yWindow="-120" windowWidth="29040" windowHeight="15840" xr2:uid="{744BD2D1-8D37-4784-889B-90130161D448}"/>
  </bookViews>
  <sheets>
    <sheet name="Resumen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F31" i="1"/>
  <c r="F32" i="1" s="1"/>
  <c r="E31" i="1"/>
  <c r="D31" i="1"/>
  <c r="D32" i="1" s="1"/>
  <c r="C31" i="1"/>
  <c r="C32" i="1" s="1"/>
  <c r="B31" i="1"/>
  <c r="B32" i="1" s="1"/>
  <c r="F30" i="1"/>
  <c r="E30" i="1"/>
  <c r="D30" i="1"/>
  <c r="C30" i="1"/>
  <c r="B30" i="1"/>
  <c r="F29" i="1"/>
  <c r="E29" i="1"/>
  <c r="D29" i="1"/>
  <c r="C29" i="1"/>
  <c r="B29" i="1"/>
  <c r="F26" i="1"/>
  <c r="E26" i="1"/>
  <c r="D26" i="1"/>
  <c r="C26" i="1"/>
  <c r="B26" i="1"/>
  <c r="D20" i="1"/>
  <c r="B20" i="1"/>
  <c r="F19" i="1"/>
  <c r="F20" i="1" s="1"/>
  <c r="E19" i="1"/>
  <c r="E20" i="1" s="1"/>
  <c r="D19" i="1"/>
  <c r="C19" i="1"/>
  <c r="C20" i="1" s="1"/>
  <c r="B19" i="1"/>
  <c r="F18" i="1"/>
  <c r="E18" i="1"/>
  <c r="D18" i="1"/>
  <c r="C18" i="1"/>
  <c r="B18" i="1"/>
  <c r="F16" i="1"/>
  <c r="E16" i="1"/>
  <c r="D16" i="1"/>
  <c r="C16" i="1"/>
  <c r="B16" i="1"/>
  <c r="F15" i="1"/>
  <c r="D15" i="1"/>
  <c r="C15" i="1"/>
  <c r="F14" i="1"/>
  <c r="E14" i="1"/>
  <c r="E15" i="1" s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9" i="1"/>
  <c r="E9" i="1"/>
  <c r="E10" i="1" s="1"/>
  <c r="D9" i="1"/>
  <c r="C9" i="1"/>
  <c r="B9" i="1"/>
  <c r="B15" i="1" s="1"/>
  <c r="F8" i="1"/>
  <c r="E8" i="1"/>
  <c r="D8" i="1"/>
  <c r="C8" i="1"/>
  <c r="B8" i="1"/>
  <c r="F7" i="1"/>
  <c r="F28" i="1" s="1"/>
  <c r="E7" i="1"/>
  <c r="E28" i="1" s="1"/>
  <c r="D7" i="1"/>
  <c r="D28" i="1" s="1"/>
  <c r="C7" i="1"/>
  <c r="C28" i="1" s="1"/>
  <c r="B7" i="1"/>
  <c r="B28" i="1" s="1"/>
  <c r="F6" i="1"/>
  <c r="F27" i="1" s="1"/>
  <c r="E6" i="1"/>
  <c r="E27" i="1" s="1"/>
  <c r="D6" i="1"/>
  <c r="D27" i="1" s="1"/>
  <c r="C6" i="1"/>
  <c r="C27" i="1" s="1"/>
  <c r="B6" i="1"/>
  <c r="B27" i="1" s="1"/>
  <c r="B10" i="1" l="1"/>
  <c r="C10" i="1"/>
  <c r="D10" i="1"/>
  <c r="F10" i="1"/>
</calcChain>
</file>

<file path=xl/sharedStrings.xml><?xml version="1.0" encoding="utf-8"?>
<sst xmlns="http://schemas.openxmlformats.org/spreadsheetml/2006/main" count="47" uniqueCount="28">
  <si>
    <t>Capital requirements for default fund exposures to CRCC CEM methodology</t>
  </si>
  <si>
    <t xml:space="preserve">Key Summary Statistics </t>
  </si>
  <si>
    <t>Derivados Financieros</t>
  </si>
  <si>
    <t>Renta Fija</t>
  </si>
  <si>
    <t>Renta Variable</t>
  </si>
  <si>
    <t>Swaps</t>
  </si>
  <si>
    <t>Divisas</t>
  </si>
  <si>
    <t>Unidad</t>
  </si>
  <si>
    <t>COP Mill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</si>
  <si>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</si>
  <si>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 (antes de utilizar las aportaciones a la garantía colectiva de los miembros compensadores supervivientes)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</si>
  <si>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liquidadores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</si>
  <si>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 supervivientes</t>
    </r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</si>
  <si>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</si>
  <si>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t xml:space="preserve">∑(EBRMi-IMi-DFi), Exposición total ECC </t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</si>
  <si>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</si>
  <si>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Fórmula seleccionada en el cálculo de K*</t>
    </r>
    <r>
      <rPr>
        <vertAlign val="subscript"/>
        <sz val="10"/>
        <color theme="4" tint="-0.499984740745262"/>
        <rFont val="Arial"/>
        <family val="2"/>
      </rPr>
      <t>CM</t>
    </r>
  </si>
  <si>
    <t>c1, Factor de capital decreciente que se aplica al excedente de garantía colectiva</t>
  </si>
  <si>
    <r>
      <t>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, Requerimiento de capital agregado sin ajustar</t>
    </r>
  </si>
  <si>
    <t>Beta (factor de concentración) en la fórmula de asignación</t>
  </si>
  <si>
    <t xml:space="preserve">Método de asignación del C-factor </t>
  </si>
  <si>
    <r>
      <t>DF</t>
    </r>
    <r>
      <rPr>
        <vertAlign val="subscript"/>
        <sz val="10"/>
        <color theme="4" tint="-0.499984740745262"/>
        <rFont val="Arial"/>
        <family val="2"/>
      </rPr>
      <t>i</t>
    </r>
    <r>
      <rPr>
        <sz val="10"/>
        <color theme="4" tint="-0.499984740745262"/>
        <rFont val="Arial"/>
        <family val="2"/>
      </rPr>
      <t>/DF</t>
    </r>
    <r>
      <rPr>
        <vertAlign val="subscript"/>
        <sz val="10"/>
        <color theme="4" tint="-0.499984740745262"/>
        <rFont val="Arial"/>
        <family val="2"/>
      </rPr>
      <t>CM</t>
    </r>
  </si>
  <si>
    <t>(1+Beta*N/(N-2)), Factor de ajuste para granularidad y concentración</t>
  </si>
  <si>
    <t>C-factor = (1+Beta*N/(N-2))* K*CM / DFCM,  Ponderación por riesgo utilizada para calcular el requerimiento de capital de cada miembro compensador</t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</si>
  <si>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</si>
  <si>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t>Capital requirements for default fund exposures to CRCC  “Standardized Approach for Counterparty Credit Risk (SA-CCR)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</si>
  <si>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 xml:space="preserve">, </t>
    </r>
    <r>
      <rPr>
        <sz val="11"/>
        <color theme="4" tint="-0.499984740745262"/>
        <rFont val="Arial"/>
        <family val="2"/>
      </rPr>
      <t>CCP</t>
    </r>
    <r>
      <rPr>
        <sz val="12"/>
        <color theme="4" tint="-0.499984740745262"/>
        <rFont val="Arial"/>
        <family val="2"/>
      </rPr>
      <t xml:space="preserve">'s </t>
    </r>
    <r>
      <rPr>
        <sz val="10"/>
        <color theme="4" tint="-0.499984740745262"/>
        <rFont val="Arial"/>
        <family val="2"/>
      </rPr>
      <t>recursos propios prefinanciados</t>
    </r>
  </si>
  <si>
    <r>
      <t>C-factor = Max(K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*(DF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+DF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));8%*2%* DF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</si>
</sst>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43" formatCode="_-* #,##0.00_-;\-* #,##0.00_-;_-* &quot;-&quot;??_-;_-@_-"/>
    <numFmt numFmtId="164" formatCode="0.000"/>
    <numFmt numFmtId="165" formatCode="0.0000"/>
    <numFmt numFmtId="166" formatCode="0.000%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sz val="12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Fill="0" applyBorder="0" applyAlignment="0" applyProtection="0">
      <alignment horizontal="left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3" fillId="3" borderId="2" xfId="4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164" fontId="4" fillId="4" borderId="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vertical="center" wrapText="1"/>
    </xf>
    <xf numFmtId="3" fontId="4" fillId="4" borderId="7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3" fontId="0" fillId="0" borderId="0" xfId="0" applyNumberFormat="1" applyAlignment="1"/>
    <xf numFmtId="3" fontId="4" fillId="4" borderId="7" xfId="0" applyNumberFormat="1" applyFont="1" applyFill="1" applyBorder="1">
      <alignment vertical="center"/>
    </xf>
    <xf numFmtId="0" fontId="6" fillId="0" borderId="6" xfId="0" applyFont="1" applyBorder="1" applyAlignment="1">
      <alignment vertical="center" wrapText="1"/>
    </xf>
    <xf numFmtId="3" fontId="6" fillId="4" borderId="7" xfId="0" applyNumberFormat="1" applyFont="1" applyFill="1" applyBorder="1" applyAlignment="1">
      <alignment horizontal="right" vertical="center"/>
    </xf>
    <xf numFmtId="10" fontId="4" fillId="4" borderId="7" xfId="3" applyNumberFormat="1" applyFont="1" applyFill="1" applyBorder="1" applyAlignment="1">
      <alignment horizontal="right" vertical="center"/>
    </xf>
    <xf numFmtId="43" fontId="6" fillId="4" borderId="7" xfId="1" applyFont="1" applyFill="1" applyBorder="1" applyAlignment="1">
      <alignment horizontal="right" vertical="center"/>
    </xf>
    <xf numFmtId="165" fontId="4" fillId="4" borderId="7" xfId="0" applyNumberFormat="1" applyFont="1" applyFill="1" applyBorder="1" applyAlignment="1">
      <alignment horizontal="right" vertical="center"/>
    </xf>
    <xf numFmtId="2" fontId="4" fillId="4" borderId="7" xfId="0" applyNumberFormat="1" applyFont="1" applyFill="1" applyBorder="1" applyAlignment="1">
      <alignment horizontal="right" vertical="center"/>
    </xf>
    <xf numFmtId="166" fontId="6" fillId="4" borderId="7" xfId="3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 wrapText="1"/>
    </xf>
    <xf numFmtId="2" fontId="4" fillId="4" borderId="9" xfId="3" applyNumberFormat="1" applyFont="1" applyFill="1" applyBorder="1" applyAlignment="1">
      <alignment horizontal="right" vertical="center"/>
    </xf>
    <xf numFmtId="41" fontId="0" fillId="0" borderId="0" xfId="2" applyFont="1" applyFill="1" applyBorder="1" applyAlignment="1"/>
    <xf numFmtId="10" fontId="6" fillId="4" borderId="7" xfId="3" applyNumberFormat="1" applyFont="1" applyFill="1" applyBorder="1" applyAlignment="1">
      <alignment horizontal="right" vertical="center"/>
    </xf>
  </cellXfs>
  <cellStyles count="5">
    <cellStyle name="Encabezado 1" xfId="4" builtinId="16"/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1" defaultTableStyle="TableStyleMedium2" defaultPivotStyle="PivotStyleLight16">
    <tableStyle name="Invisible" pivot="0" table="0" count="0" xr9:uid="{620F3A5D-913A-4B6A-892A-E75DCE8617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maraderiesgo.sharepoint.com/sites/metodologias/Metodologias/Monitoreo/c-factor/BASEL%20III_CRCC_C_FACTOR.xlsx" TargetMode="External"/><Relationship Id="rId1" Type="http://schemas.openxmlformats.org/officeDocument/2006/relationships/externalLinkPath" Target="https://camaraderiesgo.sharepoint.com/sites/metodologias/Metodologias/Monitoreo/c-factor/BASEL%20III_CRCC_C_FAC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icio"/>
      <sheetName val="Parametros"/>
      <sheetName val="Resumen"/>
      <sheetName val="FALTANTES"/>
      <sheetName val="TIPO_ACTIVO"/>
      <sheetName val="COLATERAL"/>
      <sheetName val="Summary_FD"/>
      <sheetName val="Calculation_FD"/>
      <sheetName val="Input_FD"/>
      <sheetName val="Summary_RF"/>
      <sheetName val="Calculation_RF"/>
      <sheetName val="Input_RF"/>
      <sheetName val="Summary_R8"/>
      <sheetName val="Calculation_R8"/>
      <sheetName val="Input_R8"/>
      <sheetName val="Summary_RV"/>
      <sheetName val="Calculation_RV"/>
      <sheetName val="Input_RV"/>
      <sheetName val="Summary_SW"/>
      <sheetName val="Calculation_SW"/>
      <sheetName val="Input_SW"/>
      <sheetName val="Summary_D6"/>
      <sheetName val="Calculation_D6"/>
      <sheetName val="Input_D6"/>
      <sheetName val="Posicion__3"/>
      <sheetName val="Posicion__2"/>
      <sheetName val="Posicion (2)"/>
      <sheetName val="Posicion"/>
      <sheetName val="G.Depositadas"/>
      <sheetName val="Garantias_Exigidas (2)"/>
      <sheetName val="G.Exigidas"/>
      <sheetName val="RES_GEN_GAR_EXI (2)"/>
      <sheetName val="VariationMargin"/>
      <sheetName val="GEN_RSS_FGC"/>
      <sheetName val="RES_GEN_RSS_FGC (2)"/>
      <sheetName val="FGC"/>
      <sheetName val="MEMBERS"/>
      <sheetName val="Glossary"/>
      <sheetName val="Glossary_E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B21">
            <v>3.0666666666666668E-3</v>
          </cell>
        </row>
      </sheetData>
      <sheetData sheetId="7">
        <row r="323">
          <cell r="D323">
            <v>0</v>
          </cell>
        </row>
        <row r="324">
          <cell r="D324">
            <v>0</v>
          </cell>
        </row>
        <row r="331">
          <cell r="D331">
            <v>207260000000</v>
          </cell>
        </row>
        <row r="335">
          <cell r="D335">
            <v>189988333333.33334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2.0909090909090908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8">
        <row r="266">
          <cell r="D266">
            <v>4536448955.3622713</v>
          </cell>
        </row>
        <row r="276">
          <cell r="D276">
            <v>24</v>
          </cell>
        </row>
      </sheetData>
      <sheetData sheetId="9">
        <row r="21">
          <cell r="B21">
            <v>2.1157438476608445E-3</v>
          </cell>
        </row>
      </sheetData>
      <sheetData sheetId="10">
        <row r="323">
          <cell r="D323">
            <v>0</v>
          </cell>
        </row>
        <row r="324">
          <cell r="D324">
            <v>0</v>
          </cell>
        </row>
        <row r="331">
          <cell r="D331">
            <v>199880000000</v>
          </cell>
        </row>
        <row r="335">
          <cell r="D335">
            <v>184504615384.61539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0.39926298171110458</v>
          </cell>
        </row>
        <row r="352">
          <cell r="D352">
            <v>1.4325348968536966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1">
        <row r="266">
          <cell r="D266">
            <v>4374917577.9108887</v>
          </cell>
        </row>
        <row r="276">
          <cell r="D276">
            <v>26</v>
          </cell>
        </row>
      </sheetData>
      <sheetData sheetId="12">
        <row r="21">
          <cell r="B21">
            <v>2.3229901605023098E-3</v>
          </cell>
        </row>
      </sheetData>
      <sheetData sheetId="13">
        <row r="323">
          <cell r="D323">
            <v>0</v>
          </cell>
        </row>
        <row r="324">
          <cell r="D324">
            <v>0</v>
          </cell>
        </row>
        <row r="331">
          <cell r="D331">
            <v>7160000000</v>
          </cell>
        </row>
        <row r="335">
          <cell r="D335">
            <v>6137142857.1428576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0.59472599317108665</v>
          </cell>
        </row>
        <row r="352">
          <cell r="D352">
            <v>1.6938469920329342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14">
        <row r="266">
          <cell r="D266">
            <v>156716078.93657175</v>
          </cell>
        </row>
        <row r="276">
          <cell r="D276">
            <v>14</v>
          </cell>
        </row>
      </sheetData>
      <sheetData sheetId="15"/>
      <sheetData sheetId="16">
        <row r="323">
          <cell r="D323">
            <v>0</v>
          </cell>
        </row>
        <row r="324">
          <cell r="D324">
            <v>0</v>
          </cell>
        </row>
        <row r="331">
          <cell r="D331">
            <v>20780000000</v>
          </cell>
        </row>
        <row r="335">
          <cell r="D335">
            <v>18009333333.333332</v>
          </cell>
        </row>
        <row r="338">
          <cell r="D338">
            <v>1.6000000000000001E-3</v>
          </cell>
        </row>
      </sheetData>
      <sheetData sheetId="17">
        <row r="266">
          <cell r="D266">
            <v>454826832.44440794</v>
          </cell>
        </row>
      </sheetData>
      <sheetData sheetId="18">
        <row r="21">
          <cell r="B21">
            <v>2.9538461538461533E-3</v>
          </cell>
        </row>
      </sheetData>
      <sheetData sheetId="19">
        <row r="323">
          <cell r="D323">
            <v>0</v>
          </cell>
        </row>
        <row r="324">
          <cell r="D324">
            <v>0</v>
          </cell>
        </row>
        <row r="331">
          <cell r="D331">
            <v>28400000000</v>
          </cell>
        </row>
        <row r="335">
          <cell r="D335">
            <v>24030769230.76923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2.1818181818181817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0">
        <row r="266">
          <cell r="D266">
            <v>621611262.82103884</v>
          </cell>
        </row>
        <row r="276">
          <cell r="D276">
            <v>13</v>
          </cell>
        </row>
      </sheetData>
      <sheetData sheetId="21">
        <row r="21">
          <cell r="B21">
            <v>3.1030303030303028E-3</v>
          </cell>
        </row>
      </sheetData>
      <sheetData sheetId="22">
        <row r="323">
          <cell r="D323">
            <v>0</v>
          </cell>
        </row>
        <row r="324">
          <cell r="D324">
            <v>0</v>
          </cell>
        </row>
        <row r="331">
          <cell r="D331">
            <v>24000000000</v>
          </cell>
        </row>
        <row r="335">
          <cell r="D335">
            <v>22545454545.454544</v>
          </cell>
        </row>
        <row r="337">
          <cell r="D337">
            <v>3</v>
          </cell>
        </row>
        <row r="338">
          <cell r="D338">
            <v>1.6000000000000001E-3</v>
          </cell>
        </row>
        <row r="351">
          <cell r="D351">
            <v>1</v>
          </cell>
        </row>
        <row r="352">
          <cell r="D352">
            <v>2.064516129032258</v>
          </cell>
        </row>
        <row r="375">
          <cell r="D375">
            <v>0</v>
          </cell>
        </row>
        <row r="377">
          <cell r="D377">
            <v>1.6000000000000001E-3</v>
          </cell>
        </row>
      </sheetData>
      <sheetData sheetId="23">
        <row r="266">
          <cell r="D266">
            <v>525305292.52482152</v>
          </cell>
        </row>
        <row r="276">
          <cell r="D276">
            <v>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2CA96-1A15-4245-A86F-C576D631BA22}">
  <sheetPr>
    <tabColor theme="9" tint="-0.499984740745262"/>
    <pageSetUpPr fitToPage="1"/>
  </sheetPr>
  <dimension ref="A1:H32"/>
  <sheetViews>
    <sheetView tabSelected="1" zoomScaleNormal="100" workbookViewId="0">
      <selection activeCell="H15" sqref="H15"/>
    </sheetView>
  </sheetViews>
  <sheetFormatPr baseColWidth="10" defaultColWidth="11.42578125" defaultRowHeight="12.75" x14ac:dyDescent="0.2"/>
  <cols>
    <col min="1" max="1" width="84.28515625" style="3" customWidth="1"/>
    <col min="2" max="2" width="24.85546875" style="3" customWidth="1"/>
    <col min="3" max="6" width="14.85546875" style="3" bestFit="1" customWidth="1"/>
    <col min="7" max="7" width="12.28515625" style="3" bestFit="1" customWidth="1"/>
    <col min="8" max="16384" width="11.42578125" style="3"/>
  </cols>
  <sheetData>
    <row r="1" spans="1:8" x14ac:dyDescent="0.2">
      <c r="A1" s="1" t="s">
        <v>0</v>
      </c>
      <c r="B1" s="2"/>
      <c r="C1" s="2"/>
      <c r="D1" s="2"/>
      <c r="E1" s="2"/>
      <c r="F1" s="2"/>
    </row>
    <row r="2" spans="1:8" x14ac:dyDescent="0.2">
      <c r="A2" s="1"/>
      <c r="B2" s="2"/>
      <c r="C2" s="2"/>
      <c r="D2" s="2"/>
      <c r="E2" s="2"/>
      <c r="F2" s="2"/>
    </row>
    <row r="4" spans="1:8" x14ac:dyDescent="0.2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8" x14ac:dyDescent="0.2">
      <c r="A5" s="6" t="s">
        <v>7</v>
      </c>
      <c r="B5" s="7" t="s">
        <v>8</v>
      </c>
      <c r="C5" s="7" t="s">
        <v>8</v>
      </c>
      <c r="D5" s="7" t="s">
        <v>8</v>
      </c>
      <c r="E5" s="7" t="s">
        <v>8</v>
      </c>
      <c r="F5" s="7" t="s">
        <v>8</v>
      </c>
    </row>
    <row r="6" spans="1:8" x14ac:dyDescent="0.2">
      <c r="A6" s="8" t="s">
        <v>9</v>
      </c>
      <c r="B6" s="9">
        <f>+[1]Input_FD!D276</f>
        <v>24</v>
      </c>
      <c r="C6" s="9">
        <f>+[1]Input_RF!D276</f>
        <v>26</v>
      </c>
      <c r="D6" s="9">
        <f>+[1]Input_R8!D276</f>
        <v>14</v>
      </c>
      <c r="E6" s="9">
        <f>+[1]Input_SW!D276</f>
        <v>13</v>
      </c>
      <c r="F6" s="9">
        <f>+[1]Input_D6!D276</f>
        <v>33</v>
      </c>
    </row>
    <row r="7" spans="1:8" ht="28.5" x14ac:dyDescent="0.2">
      <c r="A7" s="10" t="s">
        <v>10</v>
      </c>
      <c r="B7" s="9">
        <f>+[1]Input_FD!D266/1000000</f>
        <v>4536.4489553622716</v>
      </c>
      <c r="C7" s="9">
        <f>+[1]Input_RF!D266/1000000</f>
        <v>4374.9175779108891</v>
      </c>
      <c r="D7" s="9">
        <f>+[1]Input_R8!D266/1000000+[1]Input_RV!D266/1000000</f>
        <v>611.54291138097972</v>
      </c>
      <c r="E7" s="9">
        <f>+[1]Input_SW!D266/1000000</f>
        <v>621.61126282103885</v>
      </c>
      <c r="F7" s="9">
        <f>+[1]Input_D6!D266/1000000</f>
        <v>525.30529252482154</v>
      </c>
    </row>
    <row r="8" spans="1:8" ht="15.75" x14ac:dyDescent="0.2">
      <c r="A8" s="8" t="s">
        <v>11</v>
      </c>
      <c r="B8" s="9">
        <f>+[1]Calculation_FD!D331/1000000</f>
        <v>207260</v>
      </c>
      <c r="C8" s="9">
        <f>+[1]Calculation_RF!D331/1000000</f>
        <v>199880</v>
      </c>
      <c r="D8" s="9">
        <f>+[1]Calculation_R8!D331/1000000 + +[1]Calculation_RV!D331/1000000</f>
        <v>27940</v>
      </c>
      <c r="E8" s="9">
        <f>+[1]Calculation_SW!D331/1000000</f>
        <v>28400</v>
      </c>
      <c r="F8" s="9">
        <f>+[1]Calculation_D6!D331/1000000</f>
        <v>24000</v>
      </c>
      <c r="H8" s="11"/>
    </row>
    <row r="9" spans="1:8" ht="28.5" x14ac:dyDescent="0.2">
      <c r="A9" s="8" t="s">
        <v>12</v>
      </c>
      <c r="B9" s="9">
        <f>+[1]Calculation_FD!D335/1000000</f>
        <v>189988.33333333334</v>
      </c>
      <c r="C9" s="9">
        <f>+[1]Calculation_RF!D335/1000000</f>
        <v>184504.61538461538</v>
      </c>
      <c r="D9" s="9">
        <f>+[1]Calculation_R8!D335/1000000 + [1]Calculation_RV!D335/1000000</f>
        <v>24146.476190476191</v>
      </c>
      <c r="E9" s="9">
        <f>+[1]Calculation_SW!D335/1000000</f>
        <v>24030.76923076923</v>
      </c>
      <c r="F9" s="9">
        <f>+[1]Calculation_D6!D335/1000000</f>
        <v>22545.454545454544</v>
      </c>
    </row>
    <row r="10" spans="1:8" ht="15.75" x14ac:dyDescent="0.2">
      <c r="A10" s="8" t="s">
        <v>13</v>
      </c>
      <c r="B10" s="9">
        <f>+B7+B9</f>
        <v>194524.78228869563</v>
      </c>
      <c r="C10" s="9">
        <f t="shared" ref="C10" si="0">+C7+C9</f>
        <v>188879.53296252625</v>
      </c>
      <c r="D10" s="9">
        <f>+D7+D9</f>
        <v>24758.019101857171</v>
      </c>
      <c r="E10" s="9">
        <f>+E7+E9</f>
        <v>24652.38049359027</v>
      </c>
      <c r="F10" s="9">
        <f>+F7+F9</f>
        <v>23070.759837979367</v>
      </c>
    </row>
    <row r="11" spans="1:8" x14ac:dyDescent="0.2">
      <c r="A11" s="8" t="s">
        <v>14</v>
      </c>
      <c r="B11" s="9">
        <f>+[1]Calculation_FD!D323/1000000</f>
        <v>0</v>
      </c>
      <c r="C11" s="12">
        <f>+[1]Calculation_RF!D323/1000000</f>
        <v>0</v>
      </c>
      <c r="D11" s="9">
        <f>+[1]Calculation_R8!D323/1000000+[1]Calculation_RV!D323/1000000</f>
        <v>0</v>
      </c>
      <c r="E11" s="9">
        <f>+[1]Calculation_SW!D323/1000000</f>
        <v>0</v>
      </c>
      <c r="F11" s="9">
        <f>+[1]Calculation_D6!D323/1000000</f>
        <v>0</v>
      </c>
    </row>
    <row r="12" spans="1:8" ht="14.25" x14ac:dyDescent="0.2">
      <c r="A12" s="13" t="s">
        <v>15</v>
      </c>
      <c r="B12" s="14">
        <f>+[1]Calculation_FD!D324/1000000</f>
        <v>0</v>
      </c>
      <c r="C12" s="14">
        <f>+[1]Calculation_RF!D324/1000000</f>
        <v>0</v>
      </c>
      <c r="D12" s="14">
        <f>+[1]Calculation_R8!D324/1000000 + [1]Calculation_RV!D324/1000000</f>
        <v>0</v>
      </c>
      <c r="E12" s="14">
        <f>+[1]Calculation_SW!D324/1000000</f>
        <v>0</v>
      </c>
      <c r="F12" s="14">
        <f>+[1]Calculation_D6!D324/1000000</f>
        <v>0</v>
      </c>
    </row>
    <row r="13" spans="1:8" ht="15.75" x14ac:dyDescent="0.2">
      <c r="A13" s="13" t="s">
        <v>16</v>
      </c>
      <c r="B13" s="14">
        <f>+[1]Calculation_FD!D337</f>
        <v>3</v>
      </c>
      <c r="C13" s="14">
        <f>+[1]Calculation_RF!D337</f>
        <v>3</v>
      </c>
      <c r="D13" s="14">
        <f>+[1]Calculation_R8!D337</f>
        <v>3</v>
      </c>
      <c r="E13" s="14">
        <f>+[1]Calculation_SW!D337</f>
        <v>3</v>
      </c>
      <c r="F13" s="14">
        <f>+[1]Calculation_D6!D337</f>
        <v>3</v>
      </c>
    </row>
    <row r="14" spans="1:8" x14ac:dyDescent="0.2">
      <c r="A14" s="8" t="s">
        <v>17</v>
      </c>
      <c r="B14" s="15">
        <f>+[1]Calculation_FD!D338</f>
        <v>1.6000000000000001E-3</v>
      </c>
      <c r="C14" s="15">
        <f>+[1]Calculation_RF!D338</f>
        <v>1.6000000000000001E-3</v>
      </c>
      <c r="D14" s="15">
        <f>AVERAGE(+[1]Calculation_R8!D338, [1]Calculation_RV!D338)</f>
        <v>1.6000000000000001E-3</v>
      </c>
      <c r="E14" s="15">
        <f>+[1]Calculation_SW!D338</f>
        <v>1.6000000000000001E-3</v>
      </c>
      <c r="F14" s="15">
        <f>+[1]Calculation_D6!D338</f>
        <v>1.6000000000000001E-3</v>
      </c>
    </row>
    <row r="15" spans="1:8" ht="14.25" x14ac:dyDescent="0.2">
      <c r="A15" s="13" t="s">
        <v>18</v>
      </c>
      <c r="B15" s="16">
        <f>+B14*B9</f>
        <v>303.98133333333334</v>
      </c>
      <c r="C15" s="16">
        <f t="shared" ref="C15:F15" si="1">+C14*C9</f>
        <v>295.20738461538463</v>
      </c>
      <c r="D15" s="16">
        <f>+D14*D9</f>
        <v>38.63436190476191</v>
      </c>
      <c r="E15" s="16">
        <f t="shared" si="1"/>
        <v>38.449230769230773</v>
      </c>
      <c r="F15" s="16">
        <f t="shared" si="1"/>
        <v>36.072727272727271</v>
      </c>
    </row>
    <row r="16" spans="1:8" x14ac:dyDescent="0.2">
      <c r="A16" s="8" t="s">
        <v>19</v>
      </c>
      <c r="B16" s="17">
        <f>+[1]Calculation_FD!D351</f>
        <v>1</v>
      </c>
      <c r="C16" s="17">
        <f>+[1]Calculation_RF!D351</f>
        <v>0.39926298171110458</v>
      </c>
      <c r="D16" s="17">
        <f>+[1]Calculation_R8!D351</f>
        <v>0.59472599317108665</v>
      </c>
      <c r="E16" s="17">
        <f>+[1]Calculation_SW!D351</f>
        <v>1</v>
      </c>
      <c r="F16" s="17">
        <f>+[1]Calculation_D6!D351</f>
        <v>1</v>
      </c>
    </row>
    <row r="17" spans="1:7" ht="15.75" x14ac:dyDescent="0.2">
      <c r="A17" s="8" t="s">
        <v>20</v>
      </c>
      <c r="B17" s="18" t="s">
        <v>21</v>
      </c>
      <c r="C17" s="18" t="s">
        <v>21</v>
      </c>
      <c r="D17" s="18" t="s">
        <v>21</v>
      </c>
      <c r="E17" s="18" t="s">
        <v>21</v>
      </c>
      <c r="F17" s="18" t="s">
        <v>21</v>
      </c>
    </row>
    <row r="18" spans="1:7" x14ac:dyDescent="0.2">
      <c r="A18" s="8" t="s">
        <v>22</v>
      </c>
      <c r="B18" s="17">
        <f>+[1]Calculation_FD!D352</f>
        <v>2.0909090909090908</v>
      </c>
      <c r="C18" s="17">
        <f>+[1]Calculation_RF!D352</f>
        <v>1.4325348968536966</v>
      </c>
      <c r="D18" s="17">
        <f>+[1]Calculation_R8!D352</f>
        <v>1.6938469920329342</v>
      </c>
      <c r="E18" s="17">
        <f>+[1]Calculation_SW!D352</f>
        <v>2.1818181818181817</v>
      </c>
      <c r="F18" s="17">
        <f>+[1]Calculation_D6!D352</f>
        <v>2.064516129032258</v>
      </c>
    </row>
    <row r="19" spans="1:7" ht="25.5" x14ac:dyDescent="0.2">
      <c r="A19" s="13" t="s">
        <v>23</v>
      </c>
      <c r="B19" s="19">
        <f>+[1]Summary_FD!B21</f>
        <v>3.0666666666666668E-3</v>
      </c>
      <c r="C19" s="19">
        <f>+[1]Summary_RF!B21</f>
        <v>2.1157438476608445E-3</v>
      </c>
      <c r="D19" s="19">
        <f>+[1]Summary_R8!B21</f>
        <v>2.3229901605023098E-3</v>
      </c>
      <c r="E19" s="19">
        <f>+[1]Summary_SW!B21</f>
        <v>2.9538461538461533E-3</v>
      </c>
      <c r="F19" s="19">
        <f>+[1]Summary_D6!B21</f>
        <v>3.1030303030303028E-3</v>
      </c>
    </row>
    <row r="20" spans="1:7" ht="15.75" x14ac:dyDescent="0.2">
      <c r="A20" s="20" t="s">
        <v>24</v>
      </c>
      <c r="B20" s="21">
        <f>+B19*1000</f>
        <v>3.0666666666666669</v>
      </c>
      <c r="C20" s="21">
        <f t="shared" ref="C20:F20" si="2">+C19*1000</f>
        <v>2.1157438476608443</v>
      </c>
      <c r="D20" s="21">
        <f>+D19*1000</f>
        <v>2.32299016050231</v>
      </c>
      <c r="E20" s="21">
        <f t="shared" si="2"/>
        <v>2.9538461538461531</v>
      </c>
      <c r="F20" s="21">
        <f t="shared" si="2"/>
        <v>3.1030303030303026</v>
      </c>
    </row>
    <row r="22" spans="1:7" x14ac:dyDescent="0.2">
      <c r="A22" s="1" t="s">
        <v>25</v>
      </c>
      <c r="B22" s="2"/>
      <c r="C22" s="2"/>
      <c r="D22" s="2"/>
      <c r="E22" s="2"/>
      <c r="F22" s="2"/>
    </row>
    <row r="23" spans="1:7" x14ac:dyDescent="0.2">
      <c r="A23" s="1"/>
      <c r="B23" s="2"/>
      <c r="C23" s="2"/>
      <c r="D23" s="2"/>
      <c r="E23" s="2"/>
      <c r="F23" s="2"/>
    </row>
    <row r="25" spans="1:7" x14ac:dyDescent="0.2">
      <c r="A25" s="4" t="s">
        <v>1</v>
      </c>
      <c r="B25" s="5" t="s">
        <v>2</v>
      </c>
      <c r="C25" s="5" t="s">
        <v>3</v>
      </c>
      <c r="D25" s="5" t="s">
        <v>4</v>
      </c>
      <c r="E25" s="5" t="s">
        <v>5</v>
      </c>
      <c r="F25" s="5" t="s">
        <v>6</v>
      </c>
    </row>
    <row r="26" spans="1:7" x14ac:dyDescent="0.2">
      <c r="A26" s="6" t="s">
        <v>7</v>
      </c>
      <c r="B26" s="7" t="str">
        <f>+B5</f>
        <v>COP Mill</v>
      </c>
      <c r="C26" s="7" t="str">
        <f t="shared" ref="C26:F29" si="3">+C5</f>
        <v>COP Mill</v>
      </c>
      <c r="D26" s="7" t="str">
        <f t="shared" si="3"/>
        <v>COP Mill</v>
      </c>
      <c r="E26" s="7" t="str">
        <f t="shared" si="3"/>
        <v>COP Mill</v>
      </c>
      <c r="F26" s="7" t="str">
        <f t="shared" si="3"/>
        <v>COP Mill</v>
      </c>
    </row>
    <row r="27" spans="1:7" x14ac:dyDescent="0.2">
      <c r="A27" s="8" t="s">
        <v>9</v>
      </c>
      <c r="B27" s="9">
        <f>+B6</f>
        <v>24</v>
      </c>
      <c r="C27" s="9">
        <f t="shared" si="3"/>
        <v>26</v>
      </c>
      <c r="D27" s="9">
        <f>+D6</f>
        <v>14</v>
      </c>
      <c r="E27" s="9">
        <f t="shared" si="3"/>
        <v>13</v>
      </c>
      <c r="F27" s="9">
        <f t="shared" si="3"/>
        <v>33</v>
      </c>
      <c r="G27" s="22"/>
    </row>
    <row r="28" spans="1:7" ht="16.5" x14ac:dyDescent="0.2">
      <c r="A28" s="10" t="s">
        <v>26</v>
      </c>
      <c r="B28" s="9">
        <f>+B7</f>
        <v>4536.4489553622716</v>
      </c>
      <c r="C28" s="9">
        <f t="shared" si="3"/>
        <v>4374.9175779108891</v>
      </c>
      <c r="D28" s="9">
        <f>+D7</f>
        <v>611.54291138097972</v>
      </c>
      <c r="E28" s="9">
        <f t="shared" si="3"/>
        <v>621.61126282103885</v>
      </c>
      <c r="F28" s="9">
        <f t="shared" si="3"/>
        <v>525.30529252482154</v>
      </c>
    </row>
    <row r="29" spans="1:7" ht="15.75" x14ac:dyDescent="0.2">
      <c r="A29" s="8" t="s">
        <v>11</v>
      </c>
      <c r="B29" s="9">
        <f>+B8</f>
        <v>207260</v>
      </c>
      <c r="C29" s="9">
        <f t="shared" si="3"/>
        <v>199880</v>
      </c>
      <c r="D29" s="9">
        <f>+D8</f>
        <v>27940</v>
      </c>
      <c r="E29" s="9">
        <f t="shared" si="3"/>
        <v>28400</v>
      </c>
      <c r="F29" s="9">
        <f t="shared" si="3"/>
        <v>24000</v>
      </c>
    </row>
    <row r="30" spans="1:7" ht="14.25" x14ac:dyDescent="0.2">
      <c r="A30" s="13" t="s">
        <v>15</v>
      </c>
      <c r="B30" s="14">
        <f>+[1]Calculation_FD!D375/1000000</f>
        <v>0</v>
      </c>
      <c r="C30" s="14">
        <f>+[1]Calculation_RF!D375/1000000</f>
        <v>0</v>
      </c>
      <c r="D30" s="14">
        <f>+[1]Calculation_R8!D375/1000000 + [1]Calculation_R8!D375/1000000</f>
        <v>0</v>
      </c>
      <c r="E30" s="14">
        <f>+[1]Calculation_SW!D375/1000000</f>
        <v>0</v>
      </c>
      <c r="F30" s="14">
        <f>+[1]Calculation_D6!D375/1000000</f>
        <v>0</v>
      </c>
    </row>
    <row r="31" spans="1:7" ht="14.25" x14ac:dyDescent="0.2">
      <c r="A31" s="13" t="s">
        <v>27</v>
      </c>
      <c r="B31" s="23">
        <f>+[1]Calculation_FD!D377</f>
        <v>1.6000000000000001E-3</v>
      </c>
      <c r="C31" s="23">
        <f>+[1]Calculation_RF!D377</f>
        <v>1.6000000000000001E-3</v>
      </c>
      <c r="D31" s="23">
        <f>+[1]Calculation_R8!D377</f>
        <v>1.6000000000000001E-3</v>
      </c>
      <c r="E31" s="23">
        <f>+[1]Calculation_SW!D377</f>
        <v>1.6000000000000001E-3</v>
      </c>
      <c r="F31" s="23">
        <f>+[1]Calculation_D6!D377</f>
        <v>1.6000000000000001E-3</v>
      </c>
    </row>
    <row r="32" spans="1:7" ht="15.75" x14ac:dyDescent="0.2">
      <c r="A32" s="20" t="s">
        <v>24</v>
      </c>
      <c r="B32" s="21">
        <f>+B31*1000</f>
        <v>1.6</v>
      </c>
      <c r="C32" s="21">
        <f t="shared" ref="C32:F32" si="4">+C31*1000</f>
        <v>1.6</v>
      </c>
      <c r="D32" s="21">
        <f t="shared" si="4"/>
        <v>1.6</v>
      </c>
      <c r="E32" s="21">
        <f t="shared" si="4"/>
        <v>1.6</v>
      </c>
      <c r="F32" s="21">
        <f t="shared" si="4"/>
        <v>1.6</v>
      </c>
    </row>
  </sheetData>
  <mergeCells count="2">
    <mergeCell ref="A1:F2"/>
    <mergeCell ref="A22:F23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del Carmen  Quiceno</dc:creator>
  <cp:lastModifiedBy>Nancy del Carmen  Quiceno</cp:lastModifiedBy>
  <dcterms:created xsi:type="dcterms:W3CDTF">2024-04-10T16:54:28Z</dcterms:created>
  <dcterms:modified xsi:type="dcterms:W3CDTF">2024-04-10T16:55:47Z</dcterms:modified>
</cp:coreProperties>
</file>